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2 สนามมวย\0รวมงานสนามปรับปรุงสนามกีฬา\"/>
    </mc:Choice>
  </mc:AlternateContent>
  <xr:revisionPtr revIDLastSave="0" documentId="13_ncr:1_{00FAD0D9-BB77-4B9D-8475-BFE7AF1C5BC5}" xr6:coauthVersionLast="45" xr6:coauthVersionMax="45" xr10:uidLastSave="{00000000-0000-0000-0000-000000000000}"/>
  <bookViews>
    <workbookView xWindow="-120" yWindow="-120" windowWidth="29040" windowHeight="15840" tabRatio="751" firstSheet="1" activeTab="9" xr2:uid="{00000000-000D-0000-FFFF-FFFF00000000}"/>
  </bookViews>
  <sheets>
    <sheet name="laroux" sheetId="1" state="veryHidden" r:id="rId1"/>
    <sheet name="(ปร6)" sheetId="4" r:id="rId2"/>
    <sheet name="ปร5" sheetId="12" r:id="rId3"/>
    <sheet name="สรุปหมวดงาน(ปร5พ)" sheetId="18" r:id="rId4"/>
    <sheet name="สรุปหมวดงาน(ปร5ก)" sheetId="6" r:id="rId5"/>
    <sheet name="สรุปหมวดงาน(ปร5ข)" sheetId="10" r:id="rId6"/>
    <sheet name="สวนที่1-ก่อสร้าง(ปร4)" sheetId="9" r:id="rId7"/>
    <sheet name="ปร4. BLANK" sheetId="22" r:id="rId8"/>
    <sheet name="สวนที่2-ครุภันจัดชื(ปร4) (2)" sheetId="14" r:id="rId9"/>
    <sheet name="สวนที่2-ครุภันจัดชื(ปร4) BLANK" sheetId="23" r:id="rId10"/>
    <sheet name="สวนที่3-ค่าใช้จ่ายพ(ปร4) " sheetId="17" r:id="rId11"/>
    <sheet name="คำนวณ Factor F 6%" sheetId="20" r:id="rId12"/>
    <sheet name="ปก" sheetId="21" r:id="rId13"/>
  </sheets>
  <externalReferences>
    <externalReference r:id="rId14"/>
    <externalReference r:id="rId15"/>
  </externalReferences>
  <definedNames>
    <definedName name="_FAC1">[1]สรุป!$C$307</definedName>
    <definedName name="_Fill" localSheetId="11" hidden="1">[2]PL!#REF!</definedName>
    <definedName name="_Fill" localSheetId="5" hidden="1">[2]PL!#REF!</definedName>
    <definedName name="_Fill" localSheetId="3" hidden="1">[2]PL!#REF!</definedName>
    <definedName name="_Fill" localSheetId="8" hidden="1">[2]PL!#REF!</definedName>
    <definedName name="_Fill" localSheetId="10" hidden="1">[2]PL!#REF!</definedName>
    <definedName name="_Fill" hidden="1">[2]PL!#REF!</definedName>
    <definedName name="DB12_MM." localSheetId="11">#REF!</definedName>
    <definedName name="DB12_MM.">#REF!</definedName>
    <definedName name="DB16_MM." localSheetId="11">#REF!</definedName>
    <definedName name="DB16_MM.">#REF!</definedName>
    <definedName name="DB20_MM." localSheetId="11">#REF!</definedName>
    <definedName name="DB20_MM.">#REF!</definedName>
    <definedName name="DB25_MM." localSheetId="11">#REF!</definedName>
    <definedName name="DB25_MM.">#REF!</definedName>
    <definedName name="DB28_MM." localSheetId="11">#REF!</definedName>
    <definedName name="DB28_MM.">#REF!</definedName>
    <definedName name="factor_table" localSheetId="11">'คำนวณ Factor F 6%'!$F$10:$F$33</definedName>
    <definedName name="factor_table">#REF!</definedName>
    <definedName name="HTML_CodePage" hidden="1">874</definedName>
    <definedName name="HTML_Control" localSheetId="11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_xlnm.Print_Area" localSheetId="1">'(ปร6)'!$A$1:$I$40</definedName>
    <definedName name="_xlnm.Print_Area" localSheetId="11">'คำนวณ Factor F 6%'!$B$2:$G$33</definedName>
    <definedName name="_xlnm.Print_Area" localSheetId="2">ปร5!$A$1:$K$39</definedName>
    <definedName name="_xlnm.Print_Area" localSheetId="4">'สรุปหมวดงาน(ปร5ก)'!$A$1:$G$36</definedName>
    <definedName name="_xlnm.Print_Area" localSheetId="5">'สรุปหมวดงาน(ปร5ข)'!$B$1:$H$39</definedName>
    <definedName name="_xlnm.Print_Area" localSheetId="3">'สรุปหมวดงาน(ปร5พ)'!$B$1:$H$38</definedName>
    <definedName name="_xlnm.Print_Area" localSheetId="6">'สวนที่1-ก่อสร้าง(ปร4)'!$B$1:$L$145</definedName>
    <definedName name="_xlnm.Print_Area" localSheetId="8">'สวนที่2-ครุภันจัดชื(ปร4) (2)'!$B$1:$L$43</definedName>
    <definedName name="_xlnm.Print_Area" localSheetId="10">'สวนที่3-ค่าใช้จ่ายพ(ปร4) '!$B$1:$L$20</definedName>
    <definedName name="_xlnm.Print_Area">#REF!</definedName>
    <definedName name="_xlnm.Print_Titles" localSheetId="4">'สรุปหมวดงาน(ปร5ก)'!$1:$9</definedName>
    <definedName name="_xlnm.Print_Titles" localSheetId="5">'สรุปหมวดงาน(ปร5ข)'!$2:$10</definedName>
    <definedName name="_xlnm.Print_Titles" localSheetId="3">'สรุปหมวดงาน(ปร5พ)'!$2:$11</definedName>
    <definedName name="_xlnm.Print_Titles" localSheetId="6">'สวนที่1-ก่อสร้าง(ปร4)'!$1:$9</definedName>
    <definedName name="_xlnm.Print_Titles" localSheetId="8">'สวนที่2-ครุภันจัดชื(ปร4) (2)'!$1:$9</definedName>
    <definedName name="_xlnm.Print_Titles" localSheetId="10">'สวนที่3-ค่าใช้จ่ายพ(ปร4) '!$1:$9</definedName>
    <definedName name="WEIGHT" localSheetId="11">#REF!</definedName>
    <definedName name="WEIGHT">#REF!</definedName>
    <definedName name="ใบ" localSheetId="11" hidden="1">{"'SUMMATION'!$B$2:$I$2"}</definedName>
    <definedName name="ใบ" hidden="1">{"'SUMMATION'!$B$2:$I$2"}</definedName>
    <definedName name="ปร.6" localSheetId="11" hidden="1">[2]PL!#REF!</definedName>
    <definedName name="ปร.6" localSheetId="3" hidden="1">[2]PL!#REF!</definedName>
    <definedName name="ปร.6" localSheetId="8" hidden="1">[2]PL!#REF!</definedName>
    <definedName name="ปร.6" localSheetId="10" hidden="1">[2]PL!#REF!</definedName>
    <definedName name="ปร.6" hidden="1">[2]PL!#REF!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23" l="1"/>
  <c r="B3" i="23"/>
  <c r="T90" i="22"/>
  <c r="R90" i="22"/>
  <c r="Q90" i="22"/>
  <c r="P90" i="22"/>
  <c r="C81" i="22"/>
  <c r="C41" i="22"/>
  <c r="B6" i="22"/>
  <c r="B3" i="22"/>
  <c r="O21" i="14" l="1"/>
  <c r="N21" i="14"/>
  <c r="N20" i="12" l="1"/>
  <c r="J20" i="14"/>
  <c r="H20" i="14"/>
  <c r="J19" i="14"/>
  <c r="H19" i="14"/>
  <c r="J18" i="14"/>
  <c r="H18" i="14"/>
  <c r="J109" i="9"/>
  <c r="H109" i="9"/>
  <c r="J64" i="9"/>
  <c r="J63" i="9"/>
  <c r="H64" i="9"/>
  <c r="H63" i="9"/>
  <c r="H13" i="14"/>
  <c r="K13" i="14" s="1"/>
  <c r="J13" i="14"/>
  <c r="J12" i="14"/>
  <c r="H12" i="14"/>
  <c r="K12" i="14" s="1"/>
  <c r="K19" i="14" l="1"/>
  <c r="K18" i="14"/>
  <c r="K20" i="14"/>
  <c r="K63" i="9"/>
  <c r="K64" i="9"/>
  <c r="K109" i="9"/>
  <c r="J58" i="9" l="1"/>
  <c r="H58" i="9"/>
  <c r="K58" i="9" l="1"/>
  <c r="J121" i="9"/>
  <c r="H121" i="9"/>
  <c r="J120" i="9"/>
  <c r="H120" i="9"/>
  <c r="J119" i="9"/>
  <c r="H119" i="9"/>
  <c r="J118" i="9"/>
  <c r="H118" i="9"/>
  <c r="J117" i="9"/>
  <c r="H117" i="9"/>
  <c r="K117" i="9" s="1"/>
  <c r="J116" i="9"/>
  <c r="H116" i="9"/>
  <c r="J115" i="9"/>
  <c r="H115" i="9"/>
  <c r="K115" i="9" s="1"/>
  <c r="J114" i="9"/>
  <c r="H114" i="9"/>
  <c r="J113" i="9"/>
  <c r="H113" i="9"/>
  <c r="J50" i="9"/>
  <c r="H50" i="9"/>
  <c r="J92" i="9"/>
  <c r="J93" i="9"/>
  <c r="J54" i="9"/>
  <c r="J56" i="9"/>
  <c r="H56" i="9"/>
  <c r="J55" i="9"/>
  <c r="H55" i="9"/>
  <c r="H54" i="9"/>
  <c r="J96" i="9"/>
  <c r="J53" i="9"/>
  <c r="H53" i="9"/>
  <c r="J52" i="9"/>
  <c r="H52" i="9"/>
  <c r="J51" i="9"/>
  <c r="H51" i="9"/>
  <c r="K51" i="9" s="1"/>
  <c r="K119" i="9" l="1"/>
  <c r="K114" i="9"/>
  <c r="K116" i="9"/>
  <c r="K118" i="9"/>
  <c r="K120" i="9"/>
  <c r="K121" i="9"/>
  <c r="K50" i="9"/>
  <c r="K54" i="9"/>
  <c r="K52" i="9"/>
  <c r="K56" i="9"/>
  <c r="K53" i="9"/>
  <c r="K55" i="9"/>
  <c r="N121" i="9" l="1"/>
  <c r="J15" i="14"/>
  <c r="H15" i="14"/>
  <c r="H99" i="9"/>
  <c r="J99" i="9"/>
  <c r="H92" i="9"/>
  <c r="K92" i="9" s="1"/>
  <c r="H93" i="9"/>
  <c r="K93" i="9" s="1"/>
  <c r="H94" i="9"/>
  <c r="H95" i="9"/>
  <c r="H96" i="9"/>
  <c r="K96" i="9" s="1"/>
  <c r="H97" i="9"/>
  <c r="H98" i="9"/>
  <c r="J57" i="9"/>
  <c r="H57" i="9"/>
  <c r="K15" i="14" l="1"/>
  <c r="K42" i="14" s="1"/>
  <c r="K99" i="9"/>
  <c r="K57" i="9"/>
  <c r="N58" i="9" s="1"/>
  <c r="C81" i="9" l="1"/>
  <c r="H69" i="9" l="1"/>
  <c r="J69" i="9"/>
  <c r="K69" i="9" l="1"/>
  <c r="C41" i="9"/>
  <c r="J110" i="9" l="1"/>
  <c r="N90" i="9"/>
  <c r="R90" i="9"/>
  <c r="Q90" i="9"/>
  <c r="P90" i="9"/>
  <c r="J86" i="9"/>
  <c r="H83" i="9"/>
  <c r="J84" i="9"/>
  <c r="H84" i="9"/>
  <c r="J108" i="9"/>
  <c r="H108" i="9"/>
  <c r="J107" i="9"/>
  <c r="H107" i="9"/>
  <c r="J106" i="9"/>
  <c r="H106" i="9"/>
  <c r="J105" i="9"/>
  <c r="H105" i="9"/>
  <c r="J104" i="9"/>
  <c r="H104" i="9"/>
  <c r="J103" i="9"/>
  <c r="H103" i="9"/>
  <c r="J102" i="9"/>
  <c r="H102" i="9"/>
  <c r="J101" i="9"/>
  <c r="H101" i="9"/>
  <c r="J100" i="9"/>
  <c r="H100" i="9"/>
  <c r="J98" i="9"/>
  <c r="J97" i="9"/>
  <c r="J95" i="9"/>
  <c r="J94" i="9"/>
  <c r="J90" i="9"/>
  <c r="H90" i="9"/>
  <c r="J89" i="9"/>
  <c r="H89" i="9"/>
  <c r="J88" i="9"/>
  <c r="H88" i="9"/>
  <c r="J87" i="9"/>
  <c r="H87" i="9"/>
  <c r="K94" i="9" l="1"/>
  <c r="K108" i="9"/>
  <c r="H86" i="9"/>
  <c r="K86" i="9" s="1"/>
  <c r="K103" i="9"/>
  <c r="K97" i="9"/>
  <c r="K100" i="9"/>
  <c r="K102" i="9"/>
  <c r="K104" i="9"/>
  <c r="K106" i="9"/>
  <c r="T90" i="9"/>
  <c r="K88" i="9"/>
  <c r="K90" i="9"/>
  <c r="K95" i="9"/>
  <c r="K105" i="9"/>
  <c r="K84" i="9"/>
  <c r="K87" i="9"/>
  <c r="K89" i="9"/>
  <c r="K98" i="9"/>
  <c r="K101" i="9"/>
  <c r="K107" i="9"/>
  <c r="H110" i="9"/>
  <c r="K110" i="9" s="1"/>
  <c r="J83" i="9"/>
  <c r="J76" i="9"/>
  <c r="J77" i="9"/>
  <c r="H70" i="9"/>
  <c r="J70" i="9"/>
  <c r="H72" i="9"/>
  <c r="J72" i="9"/>
  <c r="H73" i="9"/>
  <c r="J73" i="9"/>
  <c r="H74" i="9"/>
  <c r="J74" i="9"/>
  <c r="H75" i="9"/>
  <c r="J75" i="9"/>
  <c r="J79" i="9"/>
  <c r="H79" i="9"/>
  <c r="J68" i="9"/>
  <c r="H68" i="9"/>
  <c r="J44" i="9"/>
  <c r="H44" i="9"/>
  <c r="J43" i="9"/>
  <c r="H43" i="9"/>
  <c r="H66" i="9"/>
  <c r="J66" i="9"/>
  <c r="K68" i="9" l="1"/>
  <c r="K75" i="9"/>
  <c r="K74" i="9"/>
  <c r="K79" i="9"/>
  <c r="K83" i="9"/>
  <c r="K70" i="9"/>
  <c r="K73" i="9"/>
  <c r="K72" i="9"/>
  <c r="K43" i="9"/>
  <c r="K44" i="9"/>
  <c r="K66" i="9"/>
  <c r="H122" i="9" l="1"/>
  <c r="J122" i="9"/>
  <c r="K122" i="9" l="1"/>
  <c r="K13" i="9" s="1"/>
  <c r="H76" i="9" l="1"/>
  <c r="K76" i="9" s="1"/>
  <c r="H77" i="9"/>
  <c r="K77" i="9" s="1"/>
  <c r="H46" i="9"/>
  <c r="J46" i="9"/>
  <c r="H47" i="9"/>
  <c r="J47" i="9"/>
  <c r="H48" i="9"/>
  <c r="J48" i="9"/>
  <c r="H60" i="9"/>
  <c r="J60" i="9"/>
  <c r="H61" i="9"/>
  <c r="J61" i="9"/>
  <c r="H65" i="9"/>
  <c r="J65" i="9"/>
  <c r="K61" i="9" l="1"/>
  <c r="K65" i="9"/>
  <c r="K60" i="9"/>
  <c r="K48" i="9"/>
  <c r="K47" i="9"/>
  <c r="K46" i="9"/>
  <c r="J45" i="9"/>
  <c r="J80" i="9" s="1"/>
  <c r="H45" i="9"/>
  <c r="H80" i="9" s="1"/>
  <c r="K45" i="9" l="1"/>
  <c r="K80" i="9" l="1"/>
  <c r="K12" i="9" s="1"/>
  <c r="B6" i="17" l="1"/>
  <c r="B6" i="14"/>
  <c r="B6" i="9"/>
  <c r="B8" i="10"/>
  <c r="A7" i="6"/>
  <c r="B9" i="18"/>
  <c r="A6" i="4"/>
  <c r="B3" i="17"/>
  <c r="B3" i="14"/>
  <c r="B3" i="9"/>
  <c r="B3" i="10"/>
  <c r="A3" i="6"/>
  <c r="A2" i="4"/>
  <c r="B4" i="18"/>
  <c r="A4" i="4" l="1"/>
  <c r="A3" i="4"/>
  <c r="D13" i="6"/>
  <c r="K19" i="17"/>
  <c r="F13" i="18" s="1"/>
  <c r="G13" i="18" s="1"/>
  <c r="G24" i="18" s="1"/>
  <c r="E11" i="10"/>
  <c r="F12" i="12" l="1"/>
  <c r="I12" i="12" s="1"/>
  <c r="F17" i="4"/>
  <c r="F11" i="10"/>
  <c r="G11" i="10" s="1"/>
  <c r="G23" i="10" s="1"/>
  <c r="F15" i="4"/>
  <c r="F16" i="4" s="1"/>
  <c r="F11" i="12"/>
  <c r="I11" i="12" s="1"/>
  <c r="D11" i="6" l="1"/>
  <c r="D10" i="6" l="1"/>
  <c r="K40" i="9" l="1"/>
  <c r="F10" i="12" l="1"/>
  <c r="F13" i="4"/>
  <c r="D5" i="20" s="1"/>
  <c r="D12" i="6"/>
  <c r="C9" i="20" l="1"/>
  <c r="C8" i="20" l="1"/>
  <c r="C12" i="20" s="1"/>
  <c r="C10" i="20" l="1"/>
  <c r="C13" i="20" s="1"/>
  <c r="C14" i="20" s="1"/>
  <c r="H10" i="12" l="1"/>
  <c r="C16" i="20"/>
  <c r="E12" i="6" l="1"/>
  <c r="F12" i="6" s="1"/>
  <c r="I10" i="12"/>
  <c r="I19" i="12" s="1"/>
  <c r="E10" i="6"/>
  <c r="F10" i="6" s="1"/>
  <c r="D14" i="4"/>
  <c r="F14" i="4" s="1"/>
  <c r="F19" i="4" s="1"/>
  <c r="M19" i="4" s="1"/>
  <c r="E11" i="6"/>
  <c r="F11" i="6" s="1"/>
  <c r="E13" i="6"/>
  <c r="P19" i="12" l="1"/>
  <c r="E20" i="12"/>
  <c r="E22" i="4"/>
  <c r="M20" i="4"/>
  <c r="F22" i="6"/>
</calcChain>
</file>

<file path=xl/sharedStrings.xml><?xml version="1.0" encoding="utf-8"?>
<sst xmlns="http://schemas.openxmlformats.org/spreadsheetml/2006/main" count="612" uniqueCount="227">
  <si>
    <t>คิดเป็นเงินทั้งสิ้นโดยประมาณ</t>
  </si>
  <si>
    <t>สรุปผลการประมาณราคาค่าก่อสร้าง</t>
  </si>
  <si>
    <t>รวมเงิน (1)+(2)+(3)</t>
  </si>
  <si>
    <t>ลำดับที่</t>
  </si>
  <si>
    <t>ค่างานส่วนที่ 1  ค่าวัสดุและค่าแรงงานหมวดงานก่อสร้าง  ( ทุน )</t>
  </si>
  <si>
    <t xml:space="preserve">       ราคารวมค่า Factor- F </t>
  </si>
  <si>
    <t>ค่างานส่วนที่ 2  หมวดงานครุภัณฑ์สั่งซื้อหรือจัดซื้อ</t>
  </si>
  <si>
    <t xml:space="preserve">       ราคารวมค่า ภาษีมูลค่าเพิ่ม ( VAT ) </t>
  </si>
  <si>
    <t>ค่างานส่วนที่ 3  ค่าใช้จ่ายพิเศษตามข้อกำหนด ( ถ้ามี )</t>
  </si>
  <si>
    <t>ราคาค่าก่อสร้าง</t>
  </si>
  <si>
    <t xml:space="preserve"> </t>
  </si>
  <si>
    <t>พื้นที่อาคาร</t>
  </si>
  <si>
    <t>ตร.ม.</t>
  </si>
  <si>
    <t>ลำดับ</t>
  </si>
  <si>
    <t>หมายเหตุ</t>
  </si>
  <si>
    <t>รายการ</t>
  </si>
  <si>
    <t>หน่วย</t>
  </si>
  <si>
    <t>จำนวน</t>
  </si>
  <si>
    <t>ค่าวัสดุ</t>
  </si>
  <si>
    <t>ค่าแรงงาน</t>
  </si>
  <si>
    <t>รวมเงิน</t>
  </si>
  <si>
    <t>รวม</t>
  </si>
  <si>
    <t>ตาราง Factor F  งานอาคาร</t>
  </si>
  <si>
    <t>เงินล่วงหน้าจ่าย</t>
  </si>
  <si>
    <t>เงินประกันผลงานหัก</t>
  </si>
  <si>
    <t>ดอกเบี้ยเงินกู้</t>
  </si>
  <si>
    <t>ค่าภาษีมูลค่าเพิ่ม</t>
  </si>
  <si>
    <t>Factor F =</t>
  </si>
  <si>
    <t>ค่างานต้นทุน</t>
  </si>
  <si>
    <t>Factor F</t>
  </si>
  <si>
    <t>B</t>
  </si>
  <si>
    <t>B : ค่างานต้นทุนต่ำ</t>
  </si>
  <si>
    <t>(บาท)</t>
  </si>
  <si>
    <t>A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</si>
  <si>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</si>
  <si>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</si>
  <si>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</si>
  <si>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</si>
  <si>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</si>
  <si>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</si>
  <si>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A * Factor F</t>
  </si>
  <si>
    <r>
      <t>D - ((D-E)*(A-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)/(</t>
    </r>
    <r>
      <rPr>
        <b/>
        <sz val="18"/>
        <color indexed="10"/>
        <rFont val="CordiaUPC"/>
        <family val="2"/>
        <charset val="222"/>
      </rPr>
      <t>C</t>
    </r>
    <r>
      <rPr>
        <b/>
        <sz val="18"/>
        <rFont val="CordiaUPC"/>
        <family val="2"/>
        <charset val="222"/>
      </rPr>
      <t>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))</t>
    </r>
  </si>
  <si>
    <t>นำค่านี้ไปใช้ในการคำนวณ</t>
  </si>
  <si>
    <t>ตร.ม.     เฉลี่ยราคา</t>
  </si>
  <si>
    <t xml:space="preserve">  บาท/ตร.ม.</t>
  </si>
  <si>
    <t>(ตัวอักษร)</t>
  </si>
  <si>
    <t>การคำนวณหาค่า Factor-F เฉลี่ย</t>
  </si>
  <si>
    <t>ราคาค่าวัสดุและค่าแรงที่ประมาณราคาได้</t>
  </si>
  <si>
    <t>บาท</t>
  </si>
  <si>
    <t>A : ค่างานต้นทุนที่ประมาณราคาได้</t>
  </si>
  <si>
    <t>แบบแสดงรายการ  ปริมาณงานและราคา</t>
  </si>
  <si>
    <t>ราคาต่อหน่วย</t>
  </si>
  <si>
    <t>จำนวนเงิน</t>
  </si>
  <si>
    <t>ค่าวัสดุและแรงงาน</t>
  </si>
  <si>
    <t>แบบสรุปค่าก่อสร้าง</t>
  </si>
  <si>
    <t>หน่วย : บาท</t>
  </si>
  <si>
    <t>กลุ่มงานที่  1</t>
  </si>
  <si>
    <t>กลุ่มงานที่  2</t>
  </si>
  <si>
    <t>กลุ่มงานที่  3</t>
  </si>
  <si>
    <t>กลุ่มงานที่  4</t>
  </si>
  <si>
    <t>Factor  F</t>
  </si>
  <si>
    <t>ค่าก่อสร้าง</t>
  </si>
  <si>
    <t>เงื่อนไขการใช้ตาราง  Factor  F</t>
  </si>
  <si>
    <t>เงินประกันผลงานหัก...........%</t>
  </si>
  <si>
    <t>ภาษีมูลค่าเพิ่ม  7%</t>
  </si>
  <si>
    <t>รวมค่าก่อสร้าง</t>
  </si>
  <si>
    <t>แบบสรุปค่าครุภัณฑ์จัดซื้อ</t>
  </si>
  <si>
    <t>ค่างาน</t>
  </si>
  <si>
    <t>ภาษีมูลค่าเพิ่ม 7%</t>
  </si>
  <si>
    <t>สรุป</t>
  </si>
  <si>
    <t>สรุปงานก่อสร้าง</t>
  </si>
  <si>
    <t>หมวดงานอื่นๆ(ถ้ามี)เพื่อให้ครบถ้วนตามรูปแบบและรายการ</t>
  </si>
  <si>
    <t>ประเภทงานอาคาร</t>
  </si>
  <si>
    <t>ค่าวัสดุและค่าแรงงาน</t>
  </si>
  <si>
    <t>เป็นเงิน/บาท</t>
  </si>
  <si>
    <t>FACTOR F</t>
  </si>
  <si>
    <t>จำนวนเงิน/บาท</t>
  </si>
  <si>
    <t>เงื่อนไข</t>
  </si>
  <si>
    <t>เงินล่วงหน้าจ่าย…….</t>
  </si>
  <si>
    <t>เงินประกันผลงานหัก.......</t>
  </si>
  <si>
    <t>ค่าภาษีมูลค่าเพิ่ม.......</t>
  </si>
  <si>
    <t>รวมค่าก่อสร้างเป็นเงินทั้งสิ้น</t>
  </si>
  <si>
    <t>คิดเป็นเงินประมาณ</t>
  </si>
  <si>
    <t>ขนาดหรือเนื้อที่อาคาร</t>
  </si>
  <si>
    <t>เฉลี่ยราคาประมาณ</t>
  </si>
  <si>
    <t>บาท/ตร.ม.</t>
  </si>
  <si>
    <t>ประเภทงานครุภัณฑ์จัดซื้อ</t>
  </si>
  <si>
    <t>ค่าใช้จ่ายพิเศษตามข้อกำหนด</t>
  </si>
  <si>
    <t>ส่วนที่ 1 ค่าวัสดุและค่าแรงงานหมวดงานก่อสร้าง</t>
  </si>
  <si>
    <t>ส่วนที่ 3 ค่าใช้จ่ายพิเศษตามข้อกำหนด</t>
  </si>
  <si>
    <t>สรุปงานค่าใช้จ่ายพิเศษตามข้อกำหนด</t>
  </si>
  <si>
    <t>รวมค่างานส่วนที่3</t>
  </si>
  <si>
    <t>รวมค่างานส่วนที่2</t>
  </si>
  <si>
    <t>รวมค่างานส่วนที่1</t>
  </si>
  <si>
    <t>แบบสรุปค่าค่าใช้จ่ายพิเศษตามข้อกำหนด</t>
  </si>
  <si>
    <t>เงินล่วงหน้าจ่าย   0%</t>
  </si>
  <si>
    <t xml:space="preserve">ส่วนที่ 2 งานครุภัณฑ์จัดซื้อหรือสั่งซื้อ </t>
  </si>
  <si>
    <t>งานครุภัณฑ์จัดซื้อหรือสั่งซื้อ</t>
  </si>
  <si>
    <t>แบบเลขที่</t>
  </si>
  <si>
    <t>หน่วยงานเจ้าของโครงการ/งานก่อสร้าง   มหาวิทยาลัยราชภัฏลำปาง</t>
  </si>
  <si>
    <t>สถานที่ก่อสร้าง   ภายในบริเวณมหาวิทยาลัยราชภัฏลำปาง                                   แบบเลขที่</t>
  </si>
  <si>
    <t>แบบแสดงรายการ ปริมาณ และราคา</t>
  </si>
  <si>
    <t>(ค่าใช้จ่ายพิเศษตามข้อกำหนดและค่าใช้จ่ายอื่นที่จำเป็นต้องมี)</t>
  </si>
  <si>
    <t>แบบ ปร.4 ที่แนบ มีจำนวน                 ชุด</t>
  </si>
  <si>
    <t xml:space="preserve">สถานที่ก่อสร้าง   ภายในบริเวณมหาวิทยาลัยราชภัฏลำปาง                                 </t>
  </si>
  <si>
    <t>สถานที่ก่อสร้าง   ภายในบริเวณมหาวิทยาลัยราชภัฏลำปาง         แบบเลขที่</t>
  </si>
  <si>
    <t>แบบ ปร.4 ที่แนบ มีจำนวน        1         ชุด</t>
  </si>
  <si>
    <t xml:space="preserve">สถานที่ก่อสร้าง   ภายในบริเวณมหาวิทยาลัยราชภัฏลำปาง                         แบบเลขที่        </t>
  </si>
  <si>
    <t>ดอกเบี้ยเงินกู้.......</t>
  </si>
  <si>
    <t xml:space="preserve">FACTOR . F  ประเภทงานอาคาร  เงื่อนไข  - เงินล่วงหน้าจ่าย  0%  ,  - เงินประกันผลงานหัก  0 % ,  - ดอกเบี้ยเงินกู้  6 %  ,  ค่าภาษีมูลค่าเพิ่ม  7 % </t>
  </si>
  <si>
    <t>ดอกเบี้ยเงินกู้    6%</t>
  </si>
  <si>
    <t>แบบ ปร.4 และ ปร.5 ที่แนบ มีจำนวน         1        ชุด</t>
  </si>
  <si>
    <t>กลุ่มงาน/งานอาคารสถานที่ กองกลาง สำนักงานอธิการบดี</t>
  </si>
  <si>
    <t>กลุ่มงาน/งานอาคารสถานที่ กองกลาง สำนักงานอธิการดี</t>
  </si>
  <si>
    <t>ลงชื่อ ................................................. ประธานกรรมการ</t>
  </si>
  <si>
    <t>ลงชื่อ ................................................. กรรมการ</t>
  </si>
  <si>
    <t>ลงชื่อ ................................................. กรรมการและเลขานุการ</t>
  </si>
  <si>
    <t xml:space="preserve">กลุ่มงาน/งานอาคารสถานที่ กองกลาง สำนักงานอธิการบดี   </t>
  </si>
  <si>
    <t>หลักเกณฑ์การกำหนดราคากลางงานก่อสร้าง ตามประกาศคณะกรรมการราคากลางและขึ้นทะเบียนผู้ประกอบการ ลงวันที่ ๑๙ ตุลาคม พ.ศ. ๒๕๖๐</t>
  </si>
  <si>
    <t>หลักเกณฑ์การกำหนดราคากลางงานก่อสร้าง ตามประกาศคณะกรรมการราคากลาง</t>
  </si>
  <si>
    <t>และขึ้นทะเบียนผู้ประกอบการ ลงวันที่ ๑๙ ตุลาคม พ.ศ. ๒๕๖๐</t>
  </si>
  <si>
    <t>เหมา</t>
  </si>
  <si>
    <t>ชุด</t>
  </si>
  <si>
    <t>อาคารอาลัมพางค์</t>
  </si>
  <si>
    <t xml:space="preserve">7.งานซ่อมแซมหลังคาชั้นดาดฟ้า </t>
  </si>
  <si>
    <t>ลบ.ม.</t>
  </si>
  <si>
    <t>1.จัดซื้อเสาประตู แบบมาตราฐาน</t>
  </si>
  <si>
    <t>ตรม.</t>
  </si>
  <si>
    <t>ชื่อโครงการ/ปรับปรุงสนามกีฬา</t>
  </si>
  <si>
    <t>เส้น</t>
  </si>
  <si>
    <t>งานทรายปรับเรียบ 1 ซม.</t>
  </si>
  <si>
    <t>งานวางท่อระบายน้ำ Perforate Pipe Dia 4"(เจาะรูรอบ)</t>
  </si>
  <si>
    <t>งานวางท่อระบายน้ำ Perforate Pipe Dia 6"(ท่อทึบ)</t>
  </si>
  <si>
    <t>งานขอบคันหิน 0.15x0.30x1.00 ม.</t>
  </si>
  <si>
    <t>การติดตั้งเส้นขาว</t>
  </si>
  <si>
    <t>คอนกรีต 240 ksc. (ทรงกระบอก)</t>
  </si>
  <si>
    <t>ตระแกรงเหล็ก 0.20x0.20 ม.#</t>
  </si>
  <si>
    <t>โคมไฟสปอร์ตไลท์ แอลอีดี 200 วัตต์ พร้อมอุปกรณ์</t>
  </si>
  <si>
    <t>(แสงขาว)</t>
  </si>
  <si>
    <t>ขายึดโคมไฟ</t>
  </si>
  <si>
    <t>เสาไฟฟ้าคอนกรีตสูง 9 ม.</t>
  </si>
  <si>
    <t>งานดึงสายพาด สาย THW(A) 25 sq.mm.</t>
  </si>
  <si>
    <t>งานฝังท่อร้อยสาย THW 1x6 sq.mm. ระบบแสงสว่าง</t>
  </si>
  <si>
    <t>ตู้เมน ตู้โหลดเซ็นเตอร์ 3 เฟส 12ช่อง เมน 80A</t>
  </si>
  <si>
    <t>พร้อมลูกเซอร์กิต ประกอบในตู้กันน้ำ</t>
  </si>
  <si>
    <t>งานอุปกรณ์อื่นๆ</t>
  </si>
  <si>
    <t>ขนาดตากว้าง 12 x 12 ซม. ขนาดเส้น PE 3 มม.</t>
  </si>
  <si>
    <t>รวมติดตั้ง</t>
  </si>
  <si>
    <t xml:space="preserve">คำนวณราคากลางโดย   งานอาคารสถานที่     เมื่อวันที่   เดือน </t>
  </si>
  <si>
    <t>3.งานติดตั้งเวทีมวย</t>
  </si>
  <si>
    <t>งานติดตั้งเวทีมวย</t>
  </si>
  <si>
    <t>อุปกรณ์เสริมสร้างสมรรถภาพทางกาย</t>
  </si>
  <si>
    <t>งานขุดดิน - ถมกลับ</t>
  </si>
  <si>
    <t>งานทรายหยาบรองพื้น</t>
  </si>
  <si>
    <t>งานคอนกรีตหยาบรองพื้น</t>
  </si>
  <si>
    <t>งานไม้คร่าว</t>
  </si>
  <si>
    <t>งานคอนกรีตผสมเสร็จ 280 กก./ตร.ซม.(ทรงกระบอก)</t>
  </si>
  <si>
    <t>งานเหล็กเสริม</t>
  </si>
  <si>
    <t>DB Dia 12 mm.</t>
  </si>
  <si>
    <t>ลวดผูกเหล็ก</t>
  </si>
  <si>
    <t>ตะปู</t>
  </si>
  <si>
    <t>กก.</t>
  </si>
  <si>
    <t xml:space="preserve"> ท่อเหล็กกลมขนาด 3 นิ้ว หนา 3.2 มม.  6.78 kg/m </t>
  </si>
  <si>
    <t>ท่อน</t>
  </si>
  <si>
    <t xml:space="preserve"> ท่อเหล็กกลมขนาด 2.5 นิ้ว หนา 3.2 มม.  5.77 kg/m </t>
  </si>
  <si>
    <t xml:space="preserve"> ท่อเหล็กกลมขนาด 2 นิ้ว หนา 3.2 มม.  4.52 kg/m </t>
  </si>
  <si>
    <t xml:space="preserve"> Anchor Bolt 25mm L=0.45m</t>
  </si>
  <si>
    <t xml:space="preserve"> Bolt 25mm </t>
  </si>
  <si>
    <t>PL. หนา 12 มม.</t>
  </si>
  <si>
    <t>Sag rod RB 15 mm</t>
  </si>
  <si>
    <t>ทาสีกันสนิม</t>
  </si>
  <si>
    <t>งาน</t>
  </si>
  <si>
    <t>ฐาน</t>
  </si>
  <si>
    <t>เสา</t>
  </si>
  <si>
    <t>คาน</t>
  </si>
  <si>
    <t>พื้น</t>
  </si>
  <si>
    <t>DB Dia 16 mm.</t>
  </si>
  <si>
    <t>ม.</t>
  </si>
  <si>
    <t>หมวดงานสนามฟุตบอลหญ้าเทียม</t>
  </si>
  <si>
    <t>หมวดงานปรับปรุงสนามมวย</t>
  </si>
  <si>
    <t>1.1 งานเตรียมพื้นที่สนามและระบบระบายน้ำ</t>
  </si>
  <si>
    <t>ปูแผ่น Geotextile เและหุ้มท่อระบายน้ำ</t>
  </si>
  <si>
    <t xml:space="preserve"> - ตาข่าย PE กันลูกออกรอบสนาม#60(รวมอุปกรณ์ติดตั้ง)</t>
  </si>
  <si>
    <t>พร้อมนำไปเก็บไว้ที่มหาวิทยาลัยกำหนด</t>
  </si>
  <si>
    <t>ปรับพื้นที่และรื้อโครงสร้างเดิม</t>
  </si>
  <si>
    <t>DB Dia 25 mm.</t>
  </si>
  <si>
    <t>RB Dia 9 mm.</t>
  </si>
  <si>
    <t>RB Dia 6 mm.</t>
  </si>
  <si>
    <t xml:space="preserve"> แปเหล็ก 125x50x20x3.2 มม.  6.13 kg/m</t>
  </si>
  <si>
    <t>งานปรับพื้นที่พร้อมตัดต้นไม้</t>
  </si>
  <si>
    <t>เสาไฟฟ้าคอนกรีตสูง 12 ม.(ฝังดิน 2 ม.)</t>
  </si>
  <si>
    <t>ท่อระบายน้ำคอนกรีตเสริมเหล็ก ปากลิ้นราง ชั้น 3 ยาว 1 เมตร ศก. 0.30 ม</t>
  </si>
  <si>
    <t>งานไม้แบบ (80%)</t>
  </si>
  <si>
    <t xml:space="preserve">WF-200 x 200 mm x 65.7 kg/m </t>
  </si>
  <si>
    <t>2.งานติดตั้งประตูทางเข้าสนาม</t>
  </si>
  <si>
    <t xml:space="preserve"> - ประตูทางเข้าสนาม</t>
  </si>
  <si>
    <t xml:space="preserve"> เสาประตู แบบมาตราฐาน 2x3 เมตร</t>
  </si>
  <si>
    <t>1.3 งานสนามหญ้าเทียม</t>
  </si>
  <si>
    <t>1.4 งานไฟฟ้าส่องสว่าง</t>
  </si>
  <si>
    <t>งานปรับพื้นด้วยหิน 3/8 บดอัดหนา 9 ซม.</t>
  </si>
  <si>
    <t>ทรายหยาบ</t>
  </si>
  <si>
    <t>ไม้แบบ</t>
  </si>
  <si>
    <t>-</t>
  </si>
  <si>
    <t>1.2 งานรางระบายน้ำและท่อระบายน้ำพร้อมบ่อพัก</t>
  </si>
  <si>
    <t>2.3 งานรางระบายน้ำและท่อระบายน้ำพร้อมบ่อพัก</t>
  </si>
  <si>
    <t>คอนกรีต 280 ksc. (ทรงกระบอก)</t>
  </si>
  <si>
    <t>เหล็กแบนกว้าง 1.0 นิ้ว หนา 3 หุน</t>
  </si>
  <si>
    <t>ตาข่ายประตู</t>
  </si>
  <si>
    <t>ทรายละเอียดInfill</t>
  </si>
  <si>
    <t>เม็ดยางสังเคราะห์ Infill</t>
  </si>
  <si>
    <t>ปูสนามด้วยหญ้าเทียมใบหญ้าสูง 50มม.รวมติดเทปกาว</t>
  </si>
  <si>
    <t xml:space="preserve"> แผ่นเหล็กรีดลอนเคลือบสี หนาไม่น้อยกว่า 0.4 มม.</t>
  </si>
  <si>
    <t>ครอบมุมกว้าง 60 ซม.</t>
  </si>
  <si>
    <t>อุปกรณ์กีฬามวย</t>
  </si>
  <si>
    <t>2.1 งานหลังคาสนามมวย</t>
  </si>
  <si>
    <t>1.กรมบัญชีกลาง ตุลาคม 2560</t>
  </si>
  <si>
    <t>3. สพฐ. ธันวาคม 2562</t>
  </si>
  <si>
    <t>4.สืบจากร้านค้า</t>
  </si>
  <si>
    <t>2.พาณิชย์จังหวัดลําปาง กุมภาพันธ์ 2563</t>
  </si>
  <si>
    <t xml:space="preserve">          ลงชื่อ .................................................................................................. ประธานกรรมการ</t>
  </si>
  <si>
    <t xml:space="preserve">          ลงชื่อ .................................................................................................. กรรมการ</t>
  </si>
  <si>
    <t>(ผู้ช่วยศาสตราจารย์เอกรัฐ อินต๊ะวงศา)</t>
  </si>
  <si>
    <t>(นายชัย ชัยนันตา)</t>
  </si>
  <si>
    <t>(นายอภิวัฒน์   ศรีภูมั่น)</t>
  </si>
  <si>
    <t xml:space="preserve">          ลงชื่อ .................................................................................................. และเลขานุการ</t>
  </si>
  <si>
    <t>(นายธนบดี  สายโสม)</t>
  </si>
  <si>
    <t>(ผู้ช่วยศาสตราจารย์ปริตต์    สายสี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</si>
</sst>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\t&quot;฿&quot;#,##0_);[Red]\(\t&quot;฿&quot;#,##0\)"/>
    <numFmt numFmtId="167" formatCode="0.00000"/>
    <numFmt numFmtId="168" formatCode="_(* #,##0_);_(* \(#,##0\);_(* &quot;-&quot;??_);_(@_)"/>
    <numFmt numFmtId="169" formatCode="_-* #,##0_-;\-* #,##0_-;_-* &quot;-&quot;??_-;_-@_-"/>
    <numFmt numFmtId="170" formatCode="0.0000"/>
    <numFmt numFmtId="171" formatCode="#,##0.0_);\(#,##0.0\)"/>
    <numFmt numFmtId="172" formatCode="#,##0.0000"/>
    <numFmt numFmtId="173" formatCode="#,##0.0000;[Red]\-#,##0.0000"/>
    <numFmt numFmtId="174" formatCode="\t0.00E+00"/>
    <numFmt numFmtId="175" formatCode="&quot;฿&quot;\t#,##0_);\(&quot;฿&quot;\t#,##0\)"/>
    <numFmt numFmtId="176" formatCode="\ว\ว\/\ด\ด\/\ป\ป"/>
    <numFmt numFmtId="177" formatCode="dd\-mmm\-yy_)"/>
    <numFmt numFmtId="178" formatCode="#,##0\ &quot;F&quot;;[Red]\-#,##0\ &quot;F&quot;"/>
    <numFmt numFmtId="179" formatCode="0.0&quot;  &quot;"/>
    <numFmt numFmtId="180" formatCode="&quot;\&quot;#,##0;[Red]&quot;\&quot;\-#,##0"/>
    <numFmt numFmtId="181" formatCode="_ * #,##0_ ;_ * \-#,##0_ ;_ * &quot;-&quot;_ ;_ @_ "/>
    <numFmt numFmtId="182" formatCode="_ * #,##0.00_ ;_ * \-#,##0.00_ ;_ * &quot;-&quot;??_ ;_ @_ "/>
    <numFmt numFmtId="183" formatCode="_-* #,##0.0000_-;\-* #,##0.0000_-;_-* &quot;-&quot;??_-;_-@_-"/>
    <numFmt numFmtId="184" formatCode="_-* #,##0.00000_-;\-* #,##0.00000_-;_-* &quot;-&quot;??_-;_-@_-"/>
    <numFmt numFmtId="187" formatCode="[$-107041E]d\ mmmm\ yyyy;@"/>
    <numFmt numFmtId="188" formatCode="#,##0.0000000_);[Red]\(#,##0.0000000\)"/>
  </numFmts>
  <fonts count="77">
    <font>
      <sz val="12"/>
      <name val="EucrosiaUPC"/>
      <charset val="222"/>
    </font>
    <font>
      <sz val="11"/>
      <color theme="1"/>
      <name val="Calibri"/>
      <family val="2"/>
      <charset val="222"/>
      <scheme val="minor"/>
    </font>
    <font>
      <sz val="12"/>
      <name val="EucrosiaUPC"/>
      <family val="1"/>
      <charset val="222"/>
    </font>
    <font>
      <sz val="12"/>
      <name val="EucrosiaUPC"/>
      <family val="1"/>
      <charset val="222"/>
    </font>
    <font>
      <b/>
      <sz val="18"/>
      <name val="CordiaUPC"/>
      <family val="2"/>
      <charset val="222"/>
    </font>
    <font>
      <b/>
      <sz val="14"/>
      <name val="CordiaUPC"/>
      <family val="2"/>
      <charset val="222"/>
    </font>
    <font>
      <sz val="14"/>
      <name val="AngsanaUPC"/>
      <family val="1"/>
      <charset val="222"/>
    </font>
    <font>
      <sz val="14"/>
      <name val="CordiaUPC"/>
      <family val="2"/>
      <charset val="222"/>
    </font>
    <font>
      <b/>
      <sz val="16"/>
      <color indexed="8"/>
      <name val="CordiaUPC"/>
      <family val="2"/>
      <charset val="222"/>
    </font>
    <font>
      <sz val="14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b/>
      <sz val="14"/>
      <color indexed="10"/>
      <name val="CordiaUPC"/>
      <family val="2"/>
      <charset val="222"/>
    </font>
    <font>
      <b/>
      <sz val="16"/>
      <name val="CordiaUPC"/>
      <family val="2"/>
      <charset val="222"/>
    </font>
    <font>
      <sz val="14"/>
      <name val="Cordia New"/>
      <family val="2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u/>
      <sz val="14"/>
      <color indexed="36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u/>
      <sz val="14"/>
      <color indexed="12"/>
      <name val="AngsanaUPC"/>
      <family val="1"/>
      <charset val="222"/>
    </font>
    <font>
      <sz val="14"/>
      <name val="Cordia New"/>
      <family val="3"/>
    </font>
    <font>
      <b/>
      <sz val="20"/>
      <name val="CordiaUPC"/>
      <family val="2"/>
      <charset val="222"/>
    </font>
    <font>
      <b/>
      <sz val="18"/>
      <color indexed="12"/>
      <name val="CordiaUPC"/>
      <family val="2"/>
      <charset val="222"/>
    </font>
    <font>
      <b/>
      <sz val="18"/>
      <color indexed="10"/>
      <name val="CordiaUPC"/>
      <family val="2"/>
      <charset val="222"/>
    </font>
    <font>
      <sz val="14"/>
      <color indexed="12"/>
      <name val="Cordia New"/>
      <family val="2"/>
    </font>
    <font>
      <b/>
      <sz val="14"/>
      <color indexed="12"/>
      <name val="CordiaUPC"/>
      <family val="2"/>
      <charset val="222"/>
    </font>
    <font>
      <b/>
      <sz val="14"/>
      <color indexed="21"/>
      <name val="CordiaUPC"/>
      <family val="2"/>
      <charset val="222"/>
    </font>
    <font>
      <b/>
      <i/>
      <sz val="14"/>
      <color indexed="12"/>
      <name val="CordiaUPC"/>
      <family val="2"/>
      <charset val="222"/>
    </font>
    <font>
      <b/>
      <i/>
      <sz val="18"/>
      <color indexed="8"/>
      <name val="CordiaUPC"/>
      <family val="2"/>
      <charset val="222"/>
    </font>
    <font>
      <b/>
      <sz val="14"/>
      <color indexed="61"/>
      <name val="CordiaUPC"/>
      <family val="2"/>
      <charset val="222"/>
    </font>
    <font>
      <b/>
      <sz val="24"/>
      <name val="CordiaUPC"/>
      <family val="2"/>
      <charset val="222"/>
    </font>
    <font>
      <b/>
      <sz val="14"/>
      <name val="Cordia New"/>
      <family val="2"/>
    </font>
    <font>
      <b/>
      <sz val="16"/>
      <color indexed="12"/>
      <name val="CordiaUPC"/>
      <family val="2"/>
      <charset val="222"/>
    </font>
    <font>
      <b/>
      <sz val="14"/>
      <color indexed="10"/>
      <name val="Cordia New"/>
      <family val="2"/>
    </font>
    <font>
      <i/>
      <sz val="14"/>
      <name val="CordiaUPC"/>
      <family val="2"/>
      <charset val="222"/>
    </font>
    <font>
      <sz val="11"/>
      <color indexed="8"/>
      <name val="Tahoma"/>
      <family val="2"/>
    </font>
    <font>
      <sz val="8"/>
      <name val="EucrosiaUPC"/>
      <family val="1"/>
    </font>
    <font>
      <sz val="12"/>
      <name val="EucrosiaUPC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u/>
      <sz val="14"/>
      <name val="TH SarabunPSK"/>
      <family val="2"/>
    </font>
    <font>
      <sz val="12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5"/>
      <name val="TH SarabunPSK"/>
      <family val="2"/>
    </font>
    <font>
      <b/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4"/>
      <color theme="1"/>
      <name val="Cordia New"/>
      <family val="2"/>
    </font>
    <font>
      <b/>
      <sz val="26"/>
      <name val="TH Sarabun New"/>
      <family val="2"/>
    </font>
    <font>
      <b/>
      <sz val="24"/>
      <name val="TH Sarabun New"/>
      <family val="2"/>
    </font>
    <font>
      <sz val="28"/>
      <name val="TH Sarabun New"/>
      <family val="2"/>
    </font>
    <font>
      <b/>
      <sz val="36"/>
      <name val="TH Sarabun New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2"/>
      <name val="DUTCH-1"/>
    </font>
    <font>
      <sz val="16"/>
      <color rgb="FF0000FF"/>
      <name val="TH SarabunPSK"/>
      <family val="2"/>
    </font>
    <font>
      <sz val="14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78">
    <xf numFmtId="0" fontId="0" fillId="0" borderId="0"/>
    <xf numFmtId="0" fontId="14" fillId="0" borderId="0">
      <alignment vertical="center"/>
    </xf>
    <xf numFmtId="180" fontId="15" fillId="0" borderId="0" applyFont="0" applyFill="0" applyBorder="0" applyAlignment="0" applyProtection="0"/>
    <xf numFmtId="182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4" fontId="17" fillId="0" borderId="0" applyFont="0" applyFill="0" applyBorder="0" applyAlignment="0" applyProtection="0"/>
    <xf numFmtId="175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81" fontId="16" fillId="0" borderId="0" applyFont="0" applyFill="0" applyBorder="0" applyAlignment="0" applyProtection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19" fillId="0" borderId="0"/>
    <xf numFmtId="0" fontId="20" fillId="0" borderId="0"/>
    <xf numFmtId="9" fontId="16" fillId="2" borderId="0"/>
    <xf numFmtId="0" fontId="16" fillId="0" borderId="0" applyFill="0" applyBorder="0" applyAlignment="0"/>
    <xf numFmtId="171" fontId="17" fillId="0" borderId="0" applyFill="0" applyBorder="0" applyAlignment="0"/>
    <xf numFmtId="0" fontId="21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176" fontId="18" fillId="0" borderId="0" applyFill="0" applyBorder="0" applyAlignment="0"/>
    <xf numFmtId="179" fontId="18" fillId="0" borderId="0" applyFill="0" applyBorder="0" applyAlignment="0"/>
    <xf numFmtId="171" fontId="17" fillId="0" borderId="0" applyFill="0" applyBorder="0" applyAlignment="0"/>
    <xf numFmtId="176" fontId="18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171" fontId="17" fillId="0" borderId="0" applyFont="0" applyFill="0" applyBorder="0" applyAlignment="0" applyProtection="0"/>
    <xf numFmtId="14" fontId="23" fillId="0" borderId="0" applyFill="0" applyBorder="0" applyAlignment="0"/>
    <xf numFmtId="176" fontId="18" fillId="0" borderId="0" applyFill="0" applyBorder="0" applyAlignment="0"/>
    <xf numFmtId="171" fontId="17" fillId="0" borderId="0" applyFill="0" applyBorder="0" applyAlignment="0"/>
    <xf numFmtId="176" fontId="18" fillId="0" borderId="0" applyFill="0" applyBorder="0" applyAlignment="0"/>
    <xf numFmtId="179" fontId="18" fillId="0" borderId="0" applyFill="0" applyBorder="0" applyAlignment="0"/>
    <xf numFmtId="171" fontId="17" fillId="0" borderId="0" applyFill="0" applyBorder="0" applyAlignment="0"/>
    <xf numFmtId="38" fontId="25" fillId="3" borderId="0" applyNumberFormat="0" applyBorder="0" applyAlignment="0" applyProtection="0"/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10" fontId="25" fillId="4" borderId="3" applyNumberFormat="0" applyBorder="0" applyAlignment="0" applyProtection="0"/>
    <xf numFmtId="176" fontId="18" fillId="0" borderId="0" applyFill="0" applyBorder="0" applyAlignment="0"/>
    <xf numFmtId="171" fontId="17" fillId="0" borderId="0" applyFill="0" applyBorder="0" applyAlignment="0"/>
    <xf numFmtId="176" fontId="18" fillId="0" borderId="0" applyFill="0" applyBorder="0" applyAlignment="0"/>
    <xf numFmtId="179" fontId="18" fillId="0" borderId="0" applyFill="0" applyBorder="0" applyAlignment="0"/>
    <xf numFmtId="171" fontId="17" fillId="0" borderId="0" applyFill="0" applyBorder="0" applyAlignment="0"/>
    <xf numFmtId="178" fontId="21" fillId="0" borderId="0"/>
    <xf numFmtId="0" fontId="3" fillId="0" borderId="0"/>
    <xf numFmtId="0" fontId="3" fillId="0" borderId="0"/>
    <xf numFmtId="0" fontId="3" fillId="0" borderId="0"/>
    <xf numFmtId="0" fontId="2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0" fontId="16" fillId="0" borderId="0" applyFont="0" applyFill="0" applyBorder="0" applyAlignment="0" applyProtection="0"/>
    <xf numFmtId="176" fontId="18" fillId="0" borderId="0" applyFill="0" applyBorder="0" applyAlignment="0"/>
    <xf numFmtId="171" fontId="17" fillId="0" borderId="0" applyFill="0" applyBorder="0" applyAlignment="0"/>
    <xf numFmtId="176" fontId="18" fillId="0" borderId="0" applyFill="0" applyBorder="0" applyAlignment="0"/>
    <xf numFmtId="179" fontId="18" fillId="0" borderId="0" applyFill="0" applyBorder="0" applyAlignment="0"/>
    <xf numFmtId="171" fontId="17" fillId="0" borderId="0" applyFill="0" applyBorder="0" applyAlignment="0"/>
    <xf numFmtId="49" fontId="23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175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0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1" fillId="0" borderId="0"/>
    <xf numFmtId="0" fontId="6" fillId="0" borderId="0"/>
    <xf numFmtId="0" fontId="3" fillId="0" borderId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165" fontId="72" fillId="0" borderId="0" applyFont="0" applyFill="0" applyBorder="0" applyAlignment="0" applyProtection="0"/>
    <xf numFmtId="187" fontId="1" fillId="0" borderId="0"/>
    <xf numFmtId="0" fontId="13" fillId="0" borderId="0"/>
    <xf numFmtId="37" fontId="74" fillId="0" borderId="0"/>
  </cellStyleXfs>
  <cellXfs count="703">
    <xf numFmtId="0" fontId="0" fillId="0" borderId="0" xfId="0"/>
    <xf numFmtId="0" fontId="7" fillId="0" borderId="0" xfId="0" applyFont="1" applyFill="1"/>
    <xf numFmtId="40" fontId="5" fillId="0" borderId="0" xfId="60" applyFont="1"/>
    <xf numFmtId="40" fontId="5" fillId="0" borderId="5" xfId="60" applyFont="1" applyBorder="1"/>
    <xf numFmtId="40" fontId="5" fillId="0" borderId="6" xfId="60" applyFont="1" applyBorder="1"/>
    <xf numFmtId="40" fontId="5" fillId="0" borderId="8" xfId="60" applyFont="1" applyBorder="1"/>
    <xf numFmtId="40" fontId="40" fillId="0" borderId="7" xfId="60" applyFont="1" applyBorder="1"/>
    <xf numFmtId="40" fontId="5" fillId="0" borderId="0" xfId="60" applyFont="1" applyBorder="1"/>
    <xf numFmtId="169" fontId="12" fillId="5" borderId="3" xfId="60" applyNumberFormat="1" applyFont="1" applyFill="1" applyBorder="1"/>
    <xf numFmtId="40" fontId="4" fillId="0" borderId="7" xfId="60" applyFont="1" applyBorder="1" applyAlignment="1">
      <alignment horizontal="center" vertical="center"/>
    </xf>
    <xf numFmtId="40" fontId="5" fillId="0" borderId="7" xfId="60" applyFont="1" applyBorder="1"/>
    <xf numFmtId="40" fontId="32" fillId="0" borderId="9" xfId="60" applyFont="1" applyBorder="1"/>
    <xf numFmtId="40" fontId="33" fillId="0" borderId="7" xfId="60" applyFont="1" applyBorder="1" applyAlignment="1">
      <alignment horizontal="right"/>
    </xf>
    <xf numFmtId="169" fontId="42" fillId="7" borderId="11" xfId="60" applyNumberFormat="1" applyFont="1" applyFill="1" applyBorder="1" applyProtection="1">
      <protection hidden="1"/>
    </xf>
    <xf numFmtId="40" fontId="33" fillId="0" borderId="0" xfId="60" applyFont="1" applyBorder="1"/>
    <xf numFmtId="40" fontId="5" fillId="0" borderId="7" xfId="60" applyFont="1" applyBorder="1" applyAlignment="1">
      <alignment horizontal="right"/>
    </xf>
    <xf numFmtId="169" fontId="5" fillId="7" borderId="3" xfId="60" applyNumberFormat="1" applyFont="1" applyFill="1" applyBorder="1"/>
    <xf numFmtId="40" fontId="34" fillId="0" borderId="7" xfId="60" applyFont="1" applyBorder="1" applyAlignment="1">
      <alignment horizontal="right"/>
    </xf>
    <xf numFmtId="169" fontId="42" fillId="7" borderId="15" xfId="60" applyNumberFormat="1" applyFont="1" applyFill="1" applyBorder="1"/>
    <xf numFmtId="40" fontId="34" fillId="0" borderId="0" xfId="60" applyFont="1" applyFill="1" applyBorder="1"/>
    <xf numFmtId="40" fontId="10" fillId="0" borderId="7" xfId="60" applyFont="1" applyBorder="1" applyAlignment="1">
      <alignment horizontal="right"/>
    </xf>
    <xf numFmtId="183" fontId="35" fillId="7" borderId="3" xfId="60" applyNumberFormat="1" applyFont="1" applyFill="1" applyBorder="1"/>
    <xf numFmtId="183" fontId="36" fillId="2" borderId="18" xfId="60" applyNumberFormat="1" applyFont="1" applyFill="1" applyBorder="1"/>
    <xf numFmtId="184" fontId="11" fillId="0" borderId="0" xfId="60" applyNumberFormat="1" applyFont="1" applyBorder="1"/>
    <xf numFmtId="169" fontId="8" fillId="0" borderId="3" xfId="60" applyNumberFormat="1" applyFont="1" applyBorder="1"/>
    <xf numFmtId="40" fontId="37" fillId="0" borderId="7" xfId="60" applyFont="1" applyBorder="1" applyAlignment="1">
      <alignment horizontal="right"/>
    </xf>
    <xf numFmtId="169" fontId="40" fillId="0" borderId="0" xfId="60" applyNumberFormat="1" applyFont="1" applyBorder="1"/>
    <xf numFmtId="184" fontId="11" fillId="0" borderId="8" xfId="60" applyNumberFormat="1" applyFont="1" applyBorder="1"/>
    <xf numFmtId="169" fontId="40" fillId="0" borderId="8" xfId="60" applyNumberFormat="1" applyFont="1" applyBorder="1"/>
    <xf numFmtId="40" fontId="5" fillId="0" borderId="19" xfId="60" applyFont="1" applyBorder="1"/>
    <xf numFmtId="40" fontId="5" fillId="0" borderId="20" xfId="60" applyFont="1" applyBorder="1"/>
    <xf numFmtId="184" fontId="11" fillId="0" borderId="21" xfId="60" applyNumberFormat="1" applyFont="1" applyBorder="1"/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/>
    <xf numFmtId="0" fontId="9" fillId="0" borderId="23" xfId="68" applyFont="1" applyFill="1" applyBorder="1" applyAlignment="1">
      <alignment horizontal="left"/>
    </xf>
    <xf numFmtId="3" fontId="9" fillId="0" borderId="22" xfId="0" applyNumberFormat="1" applyFont="1" applyFill="1" applyBorder="1" applyAlignment="1">
      <alignment horizontal="right"/>
    </xf>
    <xf numFmtId="4" fontId="9" fillId="0" borderId="22" xfId="0" applyNumberFormat="1" applyFont="1" applyFill="1" applyBorder="1" applyAlignment="1">
      <alignment horizontal="center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>
      <alignment horizontal="center" vertical="center"/>
    </xf>
    <xf numFmtId="3" fontId="9" fillId="0" borderId="22" xfId="0" applyNumberFormat="1" applyFont="1" applyFill="1" applyBorder="1" applyAlignment="1">
      <alignment horizontal="center"/>
    </xf>
    <xf numFmtId="0" fontId="9" fillId="0" borderId="23" xfId="68" applyFont="1" applyFill="1" applyBorder="1" applyAlignment="1"/>
    <xf numFmtId="0" fontId="9" fillId="0" borderId="25" xfId="0" applyFont="1" applyFill="1" applyBorder="1" applyAlignment="1">
      <alignment horizontal="center"/>
    </xf>
    <xf numFmtId="0" fontId="9" fillId="0" borderId="26" xfId="0" applyFont="1" applyFill="1" applyBorder="1" applyAlignment="1"/>
    <xf numFmtId="3" fontId="9" fillId="0" borderId="25" xfId="0" applyNumberFormat="1" applyFont="1" applyFill="1" applyBorder="1" applyAlignment="1">
      <alignment horizontal="right"/>
    </xf>
    <xf numFmtId="4" fontId="9" fillId="0" borderId="25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9" fillId="0" borderId="26" xfId="68" applyFont="1" applyFill="1" applyBorder="1" applyAlignment="1"/>
    <xf numFmtId="0" fontId="9" fillId="0" borderId="27" xfId="0" applyFont="1" applyFill="1" applyBorder="1" applyAlignment="1">
      <alignment horizontal="center"/>
    </xf>
    <xf numFmtId="0" fontId="9" fillId="0" borderId="27" xfId="0" applyFont="1" applyFill="1" applyBorder="1" applyAlignment="1"/>
    <xf numFmtId="0" fontId="9" fillId="0" borderId="27" xfId="68" applyFont="1" applyFill="1" applyBorder="1" applyAlignment="1"/>
    <xf numFmtId="3" fontId="9" fillId="0" borderId="27" xfId="0" applyNumberFormat="1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3" fontId="7" fillId="0" borderId="29" xfId="0" applyNumberFormat="1" applyFont="1" applyFill="1" applyBorder="1"/>
    <xf numFmtId="3" fontId="10" fillId="0" borderId="30" xfId="0" applyNumberFormat="1" applyFont="1" applyFill="1" applyBorder="1" applyAlignment="1">
      <alignment horizontal="right"/>
    </xf>
    <xf numFmtId="0" fontId="47" fillId="0" borderId="11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centerContinuous" vertical="center"/>
    </xf>
    <xf numFmtId="0" fontId="47" fillId="0" borderId="27" xfId="0" applyFont="1" applyFill="1" applyBorder="1" applyAlignment="1">
      <alignment horizontal="center" vertical="center"/>
    </xf>
    <xf numFmtId="0" fontId="47" fillId="0" borderId="31" xfId="0" applyFont="1" applyFill="1" applyBorder="1" applyAlignment="1" applyProtection="1">
      <alignment horizontal="centerContinuous" vertical="center"/>
      <protection locked="0"/>
    </xf>
    <xf numFmtId="0" fontId="47" fillId="0" borderId="28" xfId="0" applyFont="1" applyFill="1" applyBorder="1" applyAlignment="1" applyProtection="1">
      <alignment horizontal="centerContinuous" vertical="center"/>
      <protection locked="0"/>
    </xf>
    <xf numFmtId="0" fontId="47" fillId="0" borderId="31" xfId="0" quotePrefix="1" applyFont="1" applyFill="1" applyBorder="1" applyAlignment="1" applyProtection="1">
      <alignment horizontal="centerContinuous" vertical="center"/>
      <protection locked="0"/>
    </xf>
    <xf numFmtId="0" fontId="47" fillId="0" borderId="28" xfId="0" applyFont="1" applyFill="1" applyBorder="1" applyAlignment="1">
      <alignment horizontal="centerContinuous" vertical="center"/>
    </xf>
    <xf numFmtId="40" fontId="47" fillId="0" borderId="28" xfId="6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/>
    </xf>
    <xf numFmtId="0" fontId="47" fillId="0" borderId="20" xfId="0" applyFont="1" applyFill="1" applyBorder="1" applyAlignment="1"/>
    <xf numFmtId="0" fontId="47" fillId="0" borderId="24" xfId="0" applyFont="1" applyFill="1" applyBorder="1" applyAlignment="1">
      <alignment horizontal="center"/>
    </xf>
    <xf numFmtId="0" fontId="47" fillId="0" borderId="21" xfId="0" applyFont="1" applyFill="1" applyBorder="1" applyAlignment="1">
      <alignment horizontal="right"/>
    </xf>
    <xf numFmtId="0" fontId="47" fillId="0" borderId="29" xfId="0" applyFont="1" applyFill="1" applyBorder="1" applyAlignment="1">
      <alignment horizontal="center"/>
    </xf>
    <xf numFmtId="0" fontId="47" fillId="0" borderId="0" xfId="0" applyFont="1" applyFill="1" applyBorder="1" applyAlignment="1"/>
    <xf numFmtId="40" fontId="47" fillId="0" borderId="29" xfId="60" applyFont="1" applyFill="1" applyBorder="1" applyAlignment="1">
      <alignment horizontal="center"/>
    </xf>
    <xf numFmtId="0" fontId="47" fillId="0" borderId="22" xfId="0" applyFont="1" applyFill="1" applyBorder="1" applyAlignment="1">
      <alignment horizontal="center"/>
    </xf>
    <xf numFmtId="0" fontId="49" fillId="0" borderId="22" xfId="0" applyFont="1" applyFill="1" applyBorder="1" applyAlignment="1">
      <alignment horizontal="center"/>
    </xf>
    <xf numFmtId="0" fontId="49" fillId="0" borderId="32" xfId="0" applyFont="1" applyFill="1" applyBorder="1" applyAlignment="1"/>
    <xf numFmtId="0" fontId="49" fillId="0" borderId="7" xfId="0" applyFont="1" applyFill="1" applyBorder="1" applyAlignment="1">
      <alignment horizontal="center"/>
    </xf>
    <xf numFmtId="0" fontId="49" fillId="0" borderId="32" xfId="0" applyFont="1" applyFill="1" applyBorder="1" applyAlignment="1">
      <alignment horizontal="center"/>
    </xf>
    <xf numFmtId="0" fontId="47" fillId="0" borderId="32" xfId="0" applyFont="1" applyFill="1" applyBorder="1" applyAlignment="1">
      <alignment horizontal="center"/>
    </xf>
    <xf numFmtId="0" fontId="47" fillId="0" borderId="33" xfId="0" applyFont="1" applyFill="1" applyBorder="1" applyAlignment="1">
      <alignment horizontal="center"/>
    </xf>
    <xf numFmtId="40" fontId="47" fillId="0" borderId="8" xfId="60" applyFont="1" applyFill="1" applyBorder="1" applyAlignment="1">
      <alignment horizontal="center"/>
    </xf>
    <xf numFmtId="0" fontId="49" fillId="0" borderId="32" xfId="0" applyFont="1" applyFill="1" applyBorder="1" applyAlignment="1">
      <alignment horizontal="right"/>
    </xf>
    <xf numFmtId="0" fontId="47" fillId="0" borderId="32" xfId="0" applyFont="1" applyFill="1" applyBorder="1" applyAlignment="1"/>
    <xf numFmtId="40" fontId="47" fillId="0" borderId="33" xfId="60" applyFont="1" applyFill="1" applyBorder="1" applyAlignment="1">
      <alignment horizontal="center"/>
    </xf>
    <xf numFmtId="0" fontId="47" fillId="0" borderId="22" xfId="0" applyFont="1" applyFill="1" applyBorder="1" applyAlignment="1">
      <alignment horizontal="right"/>
    </xf>
    <xf numFmtId="0" fontId="47" fillId="0" borderId="34" xfId="0" applyFont="1" applyFill="1" applyBorder="1" applyAlignment="1">
      <alignment horizontal="center"/>
    </xf>
    <xf numFmtId="0" fontId="47" fillId="0" borderId="32" xfId="0" applyFont="1" applyFill="1" applyBorder="1" applyAlignment="1">
      <alignment horizontal="right"/>
    </xf>
    <xf numFmtId="40" fontId="47" fillId="0" borderId="32" xfId="60" applyFont="1" applyFill="1" applyBorder="1" applyAlignment="1">
      <alignment horizontal="center"/>
    </xf>
    <xf numFmtId="0" fontId="47" fillId="0" borderId="3" xfId="0" applyFont="1" applyFill="1" applyBorder="1" applyAlignment="1">
      <alignment horizontal="center"/>
    </xf>
    <xf numFmtId="0" fontId="47" fillId="0" borderId="0" xfId="0" applyFont="1" applyFill="1"/>
    <xf numFmtId="38" fontId="49" fillId="0" borderId="0" xfId="60" applyNumberFormat="1" applyFont="1" applyFill="1"/>
    <xf numFmtId="0" fontId="49" fillId="0" borderId="0" xfId="0" applyFont="1" applyFill="1"/>
    <xf numFmtId="0" fontId="49" fillId="0" borderId="0" xfId="0" applyFont="1" applyBorder="1" applyAlignment="1">
      <alignment vertical="center"/>
    </xf>
    <xf numFmtId="0" fontId="49" fillId="0" borderId="35" xfId="0" applyFont="1" applyFill="1" applyBorder="1" applyAlignment="1"/>
    <xf numFmtId="0" fontId="49" fillId="0" borderId="36" xfId="0" applyFont="1" applyFill="1" applyBorder="1" applyAlignment="1"/>
    <xf numFmtId="0" fontId="49" fillId="0" borderId="37" xfId="0" applyFont="1" applyFill="1" applyBorder="1" applyAlignment="1"/>
    <xf numFmtId="0" fontId="49" fillId="0" borderId="34" xfId="0" applyFont="1" applyFill="1" applyBorder="1" applyAlignment="1">
      <alignment horizontal="center"/>
    </xf>
    <xf numFmtId="0" fontId="49" fillId="0" borderId="33" xfId="0" applyFont="1" applyFill="1" applyBorder="1" applyAlignment="1"/>
    <xf numFmtId="0" fontId="49" fillId="0" borderId="33" xfId="0" applyFont="1" applyFill="1" applyBorder="1" applyAlignment="1">
      <alignment horizontal="center"/>
    </xf>
    <xf numFmtId="0" fontId="49" fillId="0" borderId="33" xfId="0" applyFont="1" applyFill="1" applyBorder="1" applyAlignment="1">
      <alignment horizontal="right"/>
    </xf>
    <xf numFmtId="0" fontId="49" fillId="0" borderId="3" xfId="0" applyFont="1" applyFill="1" applyBorder="1" applyAlignment="1">
      <alignment horizontal="center"/>
    </xf>
    <xf numFmtId="0" fontId="49" fillId="0" borderId="3" xfId="0" applyFont="1" applyFill="1" applyBorder="1" applyAlignment="1"/>
    <xf numFmtId="0" fontId="49" fillId="0" borderId="24" xfId="0" applyFont="1" applyFill="1" applyBorder="1" applyAlignment="1">
      <alignment horizontal="center"/>
    </xf>
    <xf numFmtId="40" fontId="47" fillId="0" borderId="17" xfId="60" applyFont="1" applyFill="1" applyBorder="1" applyAlignment="1">
      <alignment horizontal="center"/>
    </xf>
    <xf numFmtId="0" fontId="49" fillId="0" borderId="17" xfId="0" applyFont="1" applyFill="1" applyBorder="1" applyAlignment="1">
      <alignment horizontal="right"/>
    </xf>
    <xf numFmtId="3" fontId="47" fillId="0" borderId="32" xfId="0" applyNumberFormat="1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right"/>
    </xf>
    <xf numFmtId="38" fontId="50" fillId="7" borderId="32" xfId="60" applyNumberFormat="1" applyFont="1" applyFill="1" applyBorder="1" applyAlignment="1" applyProtection="1">
      <alignment horizontal="center"/>
    </xf>
    <xf numFmtId="165" fontId="49" fillId="0" borderId="32" xfId="61" applyNumberFormat="1" applyFont="1" applyBorder="1" applyAlignment="1">
      <alignment horizontal="center" vertical="center"/>
    </xf>
    <xf numFmtId="38" fontId="50" fillId="7" borderId="32" xfId="60" applyNumberFormat="1" applyFont="1" applyFill="1" applyBorder="1" applyProtection="1"/>
    <xf numFmtId="40" fontId="49" fillId="0" borderId="32" xfId="60" applyFont="1" applyFill="1" applyBorder="1" applyAlignment="1">
      <alignment vertical="center"/>
    </xf>
    <xf numFmtId="169" fontId="47" fillId="0" borderId="0" xfId="0" applyNumberFormat="1" applyFont="1" applyFill="1"/>
    <xf numFmtId="3" fontId="49" fillId="0" borderId="0" xfId="0" applyNumberFormat="1" applyFont="1" applyFill="1" applyAlignment="1">
      <alignment horizontal="right"/>
    </xf>
    <xf numFmtId="3" fontId="49" fillId="0" borderId="0" xfId="0" applyNumberFormat="1" applyFont="1" applyFill="1"/>
    <xf numFmtId="38" fontId="50" fillId="7" borderId="35" xfId="60" applyNumberFormat="1" applyFont="1" applyFill="1" applyBorder="1" applyAlignment="1" applyProtection="1">
      <alignment horizontal="center"/>
    </xf>
    <xf numFmtId="3" fontId="49" fillId="0" borderId="22" xfId="0" applyNumberFormat="1" applyFont="1" applyFill="1" applyBorder="1" applyAlignment="1">
      <alignment horizontal="center" vertical="center"/>
    </xf>
    <xf numFmtId="0" fontId="49" fillId="0" borderId="0" xfId="0" applyFont="1" applyFill="1" applyBorder="1"/>
    <xf numFmtId="0" fontId="49" fillId="0" borderId="0" xfId="0" applyFont="1" applyFill="1" applyAlignment="1">
      <alignment horizontal="right"/>
    </xf>
    <xf numFmtId="40" fontId="49" fillId="0" borderId="0" xfId="60" applyFont="1" applyFill="1" applyAlignment="1">
      <alignment horizontal="right"/>
    </xf>
    <xf numFmtId="38" fontId="49" fillId="0" borderId="0" xfId="60" applyNumberFormat="1" applyFont="1" applyFill="1" applyBorder="1"/>
    <xf numFmtId="0" fontId="47" fillId="0" borderId="28" xfId="0" applyFont="1" applyFill="1" applyBorder="1" applyAlignment="1">
      <alignment horizontal="center" vertical="center"/>
    </xf>
    <xf numFmtId="40" fontId="47" fillId="0" borderId="21" xfId="60" applyFont="1" applyFill="1" applyBorder="1" applyAlignment="1">
      <alignment horizontal="center"/>
    </xf>
    <xf numFmtId="0" fontId="47" fillId="0" borderId="29" xfId="0" applyFont="1" applyFill="1" applyBorder="1" applyAlignment="1">
      <alignment horizontal="right"/>
    </xf>
    <xf numFmtId="0" fontId="47" fillId="0" borderId="7" xfId="0" applyFont="1" applyFill="1" applyBorder="1" applyAlignment="1">
      <alignment horizontal="center"/>
    </xf>
    <xf numFmtId="0" fontId="49" fillId="0" borderId="40" xfId="0" applyFont="1" applyFill="1" applyBorder="1" applyAlignment="1">
      <alignment horizontal="left" vertical="center"/>
    </xf>
    <xf numFmtId="169" fontId="49" fillId="0" borderId="32" xfId="60" applyNumberFormat="1" applyFont="1" applyFill="1" applyBorder="1"/>
    <xf numFmtId="3" fontId="49" fillId="0" borderId="34" xfId="0" applyNumberFormat="1" applyFont="1" applyFill="1" applyBorder="1" applyAlignment="1">
      <alignment vertical="center"/>
    </xf>
    <xf numFmtId="0" fontId="49" fillId="0" borderId="23" xfId="0" applyFont="1" applyFill="1" applyBorder="1" applyAlignment="1">
      <alignment horizontal="left" vertical="center"/>
    </xf>
    <xf numFmtId="0" fontId="49" fillId="0" borderId="0" xfId="0" applyFont="1" applyBorder="1"/>
    <xf numFmtId="0" fontId="49" fillId="0" borderId="0" xfId="0" applyFont="1" applyBorder="1" applyAlignment="1">
      <alignment horizontal="right"/>
    </xf>
    <xf numFmtId="0" fontId="47" fillId="0" borderId="8" xfId="0" applyFont="1" applyFill="1" applyBorder="1" applyAlignment="1">
      <alignment horizontal="right"/>
    </xf>
    <xf numFmtId="0" fontId="51" fillId="0" borderId="26" xfId="0" applyFont="1" applyFill="1" applyBorder="1" applyAlignment="1">
      <alignment horizontal="centerContinuous"/>
    </xf>
    <xf numFmtId="0" fontId="47" fillId="0" borderId="26" xfId="0" applyFont="1" applyFill="1" applyBorder="1" applyAlignment="1">
      <alignment horizontal="left"/>
    </xf>
    <xf numFmtId="0" fontId="51" fillId="0" borderId="3" xfId="0" applyFont="1" applyFill="1" applyBorder="1" applyAlignment="1">
      <alignment horizontal="center" vertical="center"/>
    </xf>
    <xf numFmtId="0" fontId="51" fillId="0" borderId="24" xfId="0" applyFont="1" applyFill="1" applyBorder="1" applyAlignment="1" applyProtection="1">
      <alignment horizontal="center" vertical="center"/>
      <protection locked="0"/>
    </xf>
    <xf numFmtId="0" fontId="51" fillId="0" borderId="3" xfId="0" applyFont="1" applyFill="1" applyBorder="1" applyAlignment="1" applyProtection="1">
      <alignment horizontal="center" vertical="center"/>
      <protection locked="0"/>
    </xf>
    <xf numFmtId="0" fontId="50" fillId="0" borderId="22" xfId="0" applyFont="1" applyFill="1" applyBorder="1" applyAlignment="1">
      <alignment horizontal="center" vertical="center"/>
    </xf>
    <xf numFmtId="3" fontId="50" fillId="0" borderId="22" xfId="0" applyNumberFormat="1" applyFont="1" applyFill="1" applyBorder="1" applyAlignment="1">
      <alignment horizontal="right"/>
    </xf>
    <xf numFmtId="173" fontId="50" fillId="0" borderId="22" xfId="60" applyNumberFormat="1" applyFont="1" applyFill="1" applyBorder="1" applyAlignment="1">
      <alignment horizontal="right"/>
    </xf>
    <xf numFmtId="3" fontId="50" fillId="0" borderId="22" xfId="0" applyNumberFormat="1" applyFont="1" applyFill="1" applyBorder="1" applyAlignment="1">
      <alignment horizontal="center"/>
    </xf>
    <xf numFmtId="0" fontId="50" fillId="0" borderId="22" xfId="0" applyFont="1" applyFill="1" applyBorder="1" applyAlignment="1">
      <alignment horizontal="center"/>
    </xf>
    <xf numFmtId="4" fontId="50" fillId="0" borderId="22" xfId="0" applyNumberFormat="1" applyFont="1" applyFill="1" applyBorder="1" applyAlignment="1">
      <alignment horizontal="center"/>
    </xf>
    <xf numFmtId="172" fontId="50" fillId="0" borderId="22" xfId="0" applyNumberFormat="1" applyFont="1" applyFill="1" applyBorder="1" applyAlignment="1">
      <alignment horizontal="right"/>
    </xf>
    <xf numFmtId="0" fontId="50" fillId="0" borderId="23" xfId="0" applyFont="1" applyFill="1" applyBorder="1" applyAlignment="1">
      <alignment horizontal="right"/>
    </xf>
    <xf numFmtId="0" fontId="50" fillId="0" borderId="23" xfId="0" applyFont="1" applyFill="1" applyBorder="1" applyAlignment="1"/>
    <xf numFmtId="0" fontId="50" fillId="0" borderId="23" xfId="68" applyFont="1" applyFill="1" applyBorder="1" applyAlignment="1">
      <alignment horizontal="left"/>
    </xf>
    <xf numFmtId="0" fontId="50" fillId="0" borderId="23" xfId="68" applyFont="1" applyFill="1" applyBorder="1" applyAlignment="1"/>
    <xf numFmtId="0" fontId="50" fillId="0" borderId="25" xfId="0" applyFont="1" applyFill="1" applyBorder="1" applyAlignment="1">
      <alignment horizontal="center"/>
    </xf>
    <xf numFmtId="0" fontId="50" fillId="0" borderId="26" xfId="0" applyFont="1" applyFill="1" applyBorder="1" applyAlignment="1"/>
    <xf numFmtId="0" fontId="50" fillId="0" borderId="26" xfId="68" applyFont="1" applyFill="1" applyBorder="1" applyAlignment="1"/>
    <xf numFmtId="3" fontId="50" fillId="0" borderId="25" xfId="0" applyNumberFormat="1" applyFont="1" applyFill="1" applyBorder="1" applyAlignment="1">
      <alignment horizontal="right"/>
    </xf>
    <xf numFmtId="4" fontId="50" fillId="0" borderId="25" xfId="0" applyNumberFormat="1" applyFont="1" applyFill="1" applyBorder="1" applyAlignment="1">
      <alignment horizontal="center"/>
    </xf>
    <xf numFmtId="0" fontId="50" fillId="0" borderId="27" xfId="0" applyFont="1" applyFill="1" applyBorder="1" applyAlignment="1">
      <alignment horizontal="center"/>
    </xf>
    <xf numFmtId="0" fontId="50" fillId="0" borderId="27" xfId="0" applyFont="1" applyFill="1" applyBorder="1" applyAlignment="1"/>
    <xf numFmtId="0" fontId="50" fillId="0" borderId="27" xfId="68" applyFont="1" applyFill="1" applyBorder="1" applyAlignment="1"/>
    <xf numFmtId="3" fontId="50" fillId="0" borderId="27" xfId="0" applyNumberFormat="1" applyFont="1" applyFill="1" applyBorder="1" applyAlignment="1">
      <alignment horizontal="right"/>
    </xf>
    <xf numFmtId="3" fontId="54" fillId="0" borderId="28" xfId="0" applyNumberFormat="1" applyFont="1" applyFill="1" applyBorder="1" applyAlignment="1">
      <alignment horizontal="right"/>
    </xf>
    <xf numFmtId="3" fontId="51" fillId="0" borderId="30" xfId="0" applyNumberFormat="1" applyFont="1" applyFill="1" applyBorder="1" applyAlignment="1">
      <alignment horizontal="right"/>
    </xf>
    <xf numFmtId="0" fontId="58" fillId="0" borderId="2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0" fillId="0" borderId="0" xfId="0" applyBorder="1"/>
    <xf numFmtId="0" fontId="59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51" fillId="0" borderId="24" xfId="0" applyFont="1" applyFill="1" applyBorder="1" applyAlignment="1">
      <alignment horizontal="center" vertical="center"/>
    </xf>
    <xf numFmtId="0" fontId="45" fillId="0" borderId="0" xfId="0" applyFont="1" applyBorder="1"/>
    <xf numFmtId="0" fontId="58" fillId="0" borderId="20" xfId="0" applyFont="1" applyBorder="1" applyAlignment="1">
      <alignment vertical="center"/>
    </xf>
    <xf numFmtId="0" fontId="51" fillId="0" borderId="26" xfId="0" applyFont="1" applyFill="1" applyBorder="1" applyAlignment="1">
      <alignment horizontal="left"/>
    </xf>
    <xf numFmtId="0" fontId="50" fillId="0" borderId="35" xfId="0" applyFont="1" applyFill="1" applyBorder="1" applyAlignment="1"/>
    <xf numFmtId="0" fontId="50" fillId="0" borderId="40" xfId="0" applyFont="1" applyFill="1" applyBorder="1" applyAlignment="1"/>
    <xf numFmtId="0" fontId="50" fillId="0" borderId="38" xfId="0" applyFont="1" applyFill="1" applyBorder="1" applyAlignment="1"/>
    <xf numFmtId="0" fontId="51" fillId="0" borderId="20" xfId="0" applyFont="1" applyFill="1" applyBorder="1" applyAlignment="1">
      <alignment horizontal="left"/>
    </xf>
    <xf numFmtId="0" fontId="51" fillId="0" borderId="20" xfId="0" applyFont="1" applyFill="1" applyBorder="1" applyAlignment="1">
      <alignment horizontal="centerContinuous"/>
    </xf>
    <xf numFmtId="0" fontId="47" fillId="0" borderId="20" xfId="0" applyFont="1" applyFill="1" applyBorder="1" applyAlignment="1">
      <alignment horizontal="left"/>
    </xf>
    <xf numFmtId="3" fontId="50" fillId="0" borderId="34" xfId="0" applyNumberFormat="1" applyFont="1" applyFill="1" applyBorder="1" applyAlignment="1">
      <alignment horizontal="right"/>
    </xf>
    <xf numFmtId="3" fontId="49" fillId="0" borderId="32" xfId="0" applyNumberFormat="1" applyFont="1" applyFill="1" applyBorder="1"/>
    <xf numFmtId="3" fontId="49" fillId="0" borderId="34" xfId="0" applyNumberFormat="1" applyFont="1" applyFill="1" applyBorder="1"/>
    <xf numFmtId="4" fontId="50" fillId="0" borderId="34" xfId="0" applyNumberFormat="1" applyFont="1" applyFill="1" applyBorder="1" applyAlignment="1">
      <alignment horizontal="center"/>
    </xf>
    <xf numFmtId="4" fontId="50" fillId="0" borderId="32" xfId="0" applyNumberFormat="1" applyFont="1" applyFill="1" applyBorder="1" applyAlignment="1">
      <alignment horizontal="center"/>
    </xf>
    <xf numFmtId="0" fontId="49" fillId="0" borderId="0" xfId="43" applyFont="1" applyAlignment="1">
      <alignment vertical="center"/>
    </xf>
    <xf numFmtId="0" fontId="49" fillId="0" borderId="3" xfId="43" applyFont="1" applyBorder="1" applyAlignment="1">
      <alignment vertical="center"/>
    </xf>
    <xf numFmtId="0" fontId="49" fillId="0" borderId="17" xfId="43" applyFont="1" applyBorder="1" applyAlignment="1">
      <alignment vertical="center"/>
    </xf>
    <xf numFmtId="0" fontId="49" fillId="0" borderId="3" xfId="43" applyFont="1" applyBorder="1" applyAlignment="1">
      <alignment horizontal="center" vertical="center"/>
    </xf>
    <xf numFmtId="40" fontId="49" fillId="0" borderId="3" xfId="60" applyFont="1" applyBorder="1" applyAlignment="1">
      <alignment horizontal="center" vertical="center"/>
    </xf>
    <xf numFmtId="0" fontId="49" fillId="0" borderId="19" xfId="43" applyFont="1" applyBorder="1" applyAlignment="1">
      <alignment vertical="center"/>
    </xf>
    <xf numFmtId="0" fontId="49" fillId="0" borderId="20" xfId="43" applyFont="1" applyBorder="1" applyAlignment="1">
      <alignment vertical="center"/>
    </xf>
    <xf numFmtId="0" fontId="49" fillId="0" borderId="21" xfId="43" applyFont="1" applyBorder="1" applyAlignment="1">
      <alignment vertical="center"/>
    </xf>
    <xf numFmtId="0" fontId="49" fillId="0" borderId="24" xfId="43" applyFont="1" applyBorder="1" applyAlignment="1">
      <alignment vertical="center"/>
    </xf>
    <xf numFmtId="10" fontId="49" fillId="0" borderId="17" xfId="43" applyNumberFormat="1" applyFont="1" applyBorder="1" applyAlignment="1">
      <alignment horizontal="center" vertical="center"/>
    </xf>
    <xf numFmtId="10" fontId="49" fillId="0" borderId="17" xfId="43" applyNumberFormat="1" applyFont="1" applyBorder="1" applyAlignment="1">
      <alignment vertical="center"/>
    </xf>
    <xf numFmtId="10" fontId="49" fillId="0" borderId="21" xfId="43" applyNumberFormat="1" applyFont="1" applyBorder="1" applyAlignment="1">
      <alignment vertical="center"/>
    </xf>
    <xf numFmtId="0" fontId="49" fillId="0" borderId="2" xfId="43" applyFont="1" applyBorder="1" applyAlignment="1">
      <alignment vertical="center"/>
    </xf>
    <xf numFmtId="38" fontId="49" fillId="0" borderId="2" xfId="60" applyNumberFormat="1" applyFont="1" applyBorder="1" applyAlignment="1">
      <alignment horizontal="center" vertical="center"/>
    </xf>
    <xf numFmtId="38" fontId="49" fillId="0" borderId="20" xfId="60" applyNumberFormat="1" applyFont="1" applyBorder="1" applyAlignment="1">
      <alignment horizontal="center" vertical="center"/>
    </xf>
    <xf numFmtId="0" fontId="53" fillId="0" borderId="0" xfId="43" applyFont="1" applyAlignment="1">
      <alignment vertical="center"/>
    </xf>
    <xf numFmtId="0" fontId="49" fillId="0" borderId="0" xfId="43" applyFont="1" applyAlignment="1">
      <alignment horizontal="centerContinuous" vertical="center"/>
    </xf>
    <xf numFmtId="0" fontId="49" fillId="0" borderId="7" xfId="42" quotePrefix="1" applyFont="1" applyFill="1" applyBorder="1" applyAlignment="1">
      <alignment horizontal="left"/>
    </xf>
    <xf numFmtId="0" fontId="49" fillId="0" borderId="0" xfId="43" quotePrefix="1" applyFont="1" applyFill="1" applyAlignment="1">
      <alignment horizontal="left" vertical="center"/>
    </xf>
    <xf numFmtId="0" fontId="49" fillId="0" borderId="0" xfId="43" applyFont="1" applyFill="1" applyAlignment="1">
      <alignment vertical="center"/>
    </xf>
    <xf numFmtId="0" fontId="49" fillId="0" borderId="0" xfId="43" applyFont="1" applyFill="1" applyAlignment="1">
      <alignment horizontal="left" vertical="center"/>
    </xf>
    <xf numFmtId="0" fontId="49" fillId="0" borderId="0" xfId="43" applyFont="1" applyFill="1" applyAlignment="1">
      <alignment horizontal="center" vertical="center"/>
    </xf>
    <xf numFmtId="0" fontId="49" fillId="0" borderId="27" xfId="0" applyFont="1" applyFill="1" applyBorder="1" applyAlignment="1">
      <alignment horizontal="left"/>
    </xf>
    <xf numFmtId="0" fontId="49" fillId="0" borderId="0" xfId="43" quotePrefix="1" applyFont="1" applyFill="1" applyBorder="1" applyAlignment="1">
      <alignment horizontal="left" vertical="center"/>
    </xf>
    <xf numFmtId="38" fontId="49" fillId="0" borderId="8" xfId="24" applyNumberFormat="1" applyFont="1" applyFill="1" applyBorder="1" applyAlignment="1">
      <alignment horizontal="center" vertical="center"/>
    </xf>
    <xf numFmtId="0" fontId="49" fillId="0" borderId="19" xfId="42" applyFont="1" applyFill="1" applyBorder="1" applyAlignment="1">
      <alignment horizontal="left"/>
    </xf>
    <xf numFmtId="0" fontId="49" fillId="0" borderId="20" xfId="0" applyFont="1" applyFill="1" applyBorder="1" applyAlignment="1">
      <alignment horizontal="left"/>
    </xf>
    <xf numFmtId="9" fontId="47" fillId="0" borderId="20" xfId="43" applyNumberFormat="1" applyFont="1" applyFill="1" applyBorder="1" applyAlignment="1">
      <alignment horizontal="center" vertical="center"/>
    </xf>
    <xf numFmtId="9" fontId="47" fillId="0" borderId="20" xfId="43" applyNumberFormat="1" applyFont="1" applyFill="1" applyBorder="1" applyAlignment="1">
      <alignment horizontal="left" vertical="center"/>
    </xf>
    <xf numFmtId="0" fontId="49" fillId="0" borderId="20" xfId="43" quotePrefix="1" applyFont="1" applyFill="1" applyBorder="1" applyAlignment="1">
      <alignment horizontal="left" vertical="center"/>
    </xf>
    <xf numFmtId="38" fontId="49" fillId="0" borderId="21" xfId="24" applyNumberFormat="1" applyFont="1" applyFill="1" applyBorder="1" applyAlignment="1">
      <alignment horizontal="center" vertical="center"/>
    </xf>
    <xf numFmtId="0" fontId="53" fillId="0" borderId="0" xfId="0" applyFont="1"/>
    <xf numFmtId="0" fontId="49" fillId="0" borderId="19" xfId="43" applyFont="1" applyFill="1" applyBorder="1" applyAlignment="1">
      <alignment horizontal="left" vertical="center"/>
    </xf>
    <xf numFmtId="38" fontId="49" fillId="0" borderId="0" xfId="24" applyNumberFormat="1" applyFont="1" applyFill="1" applyBorder="1" applyAlignment="1">
      <alignment horizontal="left" vertical="center"/>
    </xf>
    <xf numFmtId="0" fontId="49" fillId="0" borderId="0" xfId="43" applyFont="1" applyFill="1" applyBorder="1" applyAlignment="1">
      <alignment vertical="center"/>
    </xf>
    <xf numFmtId="0" fontId="53" fillId="0" borderId="20" xfId="43" applyFont="1" applyFill="1" applyBorder="1" applyAlignment="1">
      <alignment vertical="center"/>
    </xf>
    <xf numFmtId="0" fontId="49" fillId="0" borderId="20" xfId="43" applyFont="1" applyFill="1" applyBorder="1" applyAlignment="1">
      <alignment vertical="center"/>
    </xf>
    <xf numFmtId="0" fontId="53" fillId="0" borderId="0" xfId="43" quotePrefix="1" applyFont="1" applyFill="1" applyBorder="1" applyAlignment="1">
      <alignment horizontal="left" vertical="center"/>
    </xf>
    <xf numFmtId="0" fontId="49" fillId="0" borderId="0" xfId="66" applyFont="1"/>
    <xf numFmtId="0" fontId="49" fillId="0" borderId="21" xfId="0" applyFont="1" applyFill="1" applyBorder="1" applyAlignment="1">
      <alignment horizontal="center" vertical="center"/>
    </xf>
    <xf numFmtId="0" fontId="49" fillId="0" borderId="7" xfId="66" quotePrefix="1" applyFont="1" applyBorder="1" applyAlignment="1">
      <alignment horizontal="center"/>
    </xf>
    <xf numFmtId="0" fontId="49" fillId="0" borderId="43" xfId="0" applyFont="1" applyBorder="1" applyAlignment="1">
      <alignment vertical="center"/>
    </xf>
    <xf numFmtId="0" fontId="49" fillId="0" borderId="42" xfId="0" applyFont="1" applyBorder="1" applyAlignment="1"/>
    <xf numFmtId="0" fontId="49" fillId="0" borderId="44" xfId="0" applyFont="1" applyBorder="1" applyAlignment="1"/>
    <xf numFmtId="38" fontId="49" fillId="0" borderId="29" xfId="60" applyNumberFormat="1" applyFont="1" applyBorder="1" applyAlignment="1">
      <alignment horizontal="center"/>
    </xf>
    <xf numFmtId="3" fontId="49" fillId="0" borderId="44" xfId="0" applyNumberFormat="1" applyFont="1" applyBorder="1" applyAlignment="1">
      <alignment horizontal="right"/>
    </xf>
    <xf numFmtId="0" fontId="49" fillId="0" borderId="45" xfId="66" quotePrefix="1" applyFont="1" applyBorder="1" applyAlignment="1">
      <alignment horizontal="center"/>
    </xf>
    <xf numFmtId="0" fontId="49" fillId="0" borderId="45" xfId="66" applyFont="1" applyBorder="1" applyAlignment="1"/>
    <xf numFmtId="0" fontId="49" fillId="0" borderId="26" xfId="66" quotePrefix="1" applyFont="1" applyBorder="1" applyAlignment="1">
      <alignment horizontal="left"/>
    </xf>
    <xf numFmtId="170" fontId="47" fillId="0" borderId="46" xfId="66" applyNumberFormat="1" applyFont="1" applyFill="1" applyBorder="1" applyAlignment="1">
      <alignment horizontal="center"/>
    </xf>
    <xf numFmtId="3" fontId="47" fillId="0" borderId="3" xfId="0" applyNumberFormat="1" applyFont="1" applyFill="1" applyBorder="1" applyAlignment="1">
      <alignment horizontal="center"/>
    </xf>
    <xf numFmtId="3" fontId="47" fillId="0" borderId="3" xfId="0" applyNumberFormat="1" applyFont="1" applyFill="1" applyBorder="1" applyAlignment="1">
      <alignment horizontal="right"/>
    </xf>
    <xf numFmtId="0" fontId="49" fillId="0" borderId="29" xfId="66" quotePrefix="1" applyFont="1" applyBorder="1" applyAlignment="1">
      <alignment horizontal="center"/>
    </xf>
    <xf numFmtId="0" fontId="49" fillId="0" borderId="23" xfId="0" applyFont="1" applyBorder="1" applyAlignment="1">
      <alignment vertical="center"/>
    </xf>
    <xf numFmtId="0" fontId="49" fillId="0" borderId="23" xfId="66" quotePrefix="1" applyFont="1" applyBorder="1" applyAlignment="1">
      <alignment horizontal="left"/>
    </xf>
    <xf numFmtId="0" fontId="49" fillId="0" borderId="39" xfId="66" applyFont="1" applyBorder="1"/>
    <xf numFmtId="0" fontId="49" fillId="0" borderId="45" xfId="66" quotePrefix="1" applyFont="1" applyBorder="1" applyAlignment="1">
      <alignment horizontal="left"/>
    </xf>
    <xf numFmtId="9" fontId="49" fillId="0" borderId="46" xfId="66" applyNumberFormat="1" applyFont="1" applyBorder="1" applyAlignment="1">
      <alignment horizontal="center"/>
    </xf>
    <xf numFmtId="38" fontId="49" fillId="0" borderId="29" xfId="60" applyNumberFormat="1" applyFont="1" applyBorder="1" applyAlignment="1">
      <alignment horizontal="left"/>
    </xf>
    <xf numFmtId="38" fontId="47" fillId="0" borderId="44" xfId="60" applyNumberFormat="1" applyFont="1" applyBorder="1" applyAlignment="1">
      <alignment horizontal="right"/>
    </xf>
    <xf numFmtId="0" fontId="49" fillId="0" borderId="25" xfId="66" quotePrefix="1" applyFont="1" applyBorder="1" applyAlignment="1">
      <alignment horizontal="left"/>
    </xf>
    <xf numFmtId="43" fontId="49" fillId="0" borderId="20" xfId="62" applyFont="1" applyBorder="1"/>
    <xf numFmtId="38" fontId="47" fillId="0" borderId="15" xfId="60" applyNumberFormat="1" applyFont="1" applyBorder="1" applyAlignment="1">
      <alignment horizontal="left"/>
    </xf>
    <xf numFmtId="38" fontId="47" fillId="0" borderId="21" xfId="60" applyNumberFormat="1" applyFont="1" applyBorder="1" applyAlignment="1">
      <alignment horizontal="left"/>
    </xf>
    <xf numFmtId="0" fontId="49" fillId="0" borderId="24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167" fontId="49" fillId="0" borderId="2" xfId="0" applyNumberFormat="1" applyFont="1" applyFill="1" applyBorder="1" applyAlignment="1"/>
    <xf numFmtId="38" fontId="47" fillId="0" borderId="11" xfId="60" applyNumberFormat="1" applyFont="1" applyFill="1" applyBorder="1" applyAlignment="1"/>
    <xf numFmtId="38" fontId="47" fillId="0" borderId="28" xfId="60" applyNumberFormat="1" applyFont="1" applyFill="1" applyBorder="1" applyAlignment="1"/>
    <xf numFmtId="2" fontId="56" fillId="8" borderId="19" xfId="0" quotePrefix="1" applyNumberFormat="1" applyFont="1" applyFill="1" applyBorder="1" applyAlignment="1"/>
    <xf numFmtId="0" fontId="56" fillId="0" borderId="2" xfId="0" quotePrefix="1" applyFont="1" applyBorder="1" applyAlignment="1">
      <alignment horizontal="left"/>
    </xf>
    <xf numFmtId="2" fontId="56" fillId="8" borderId="20" xfId="0" applyNumberFormat="1" applyFont="1" applyFill="1" applyBorder="1" applyAlignment="1"/>
    <xf numFmtId="38" fontId="47" fillId="0" borderId="3" xfId="60" applyNumberFormat="1" applyFont="1" applyFill="1" applyBorder="1" applyAlignment="1"/>
    <xf numFmtId="38" fontId="47" fillId="0" borderId="30" xfId="60" applyNumberFormat="1" applyFont="1" applyFill="1" applyBorder="1" applyAlignment="1"/>
    <xf numFmtId="0" fontId="47" fillId="0" borderId="24" xfId="42" quotePrefix="1" applyFont="1" applyBorder="1" applyAlignment="1">
      <alignment horizontal="left"/>
    </xf>
    <xf numFmtId="0" fontId="49" fillId="0" borderId="20" xfId="42" applyFont="1" applyBorder="1" applyAlignment="1">
      <alignment horizontal="left"/>
    </xf>
    <xf numFmtId="38" fontId="49" fillId="0" borderId="20" xfId="23" applyNumberFormat="1" applyFont="1" applyFill="1" applyBorder="1" applyAlignment="1">
      <alignment horizontal="center"/>
    </xf>
    <xf numFmtId="167" fontId="49" fillId="0" borderId="20" xfId="42" applyNumberFormat="1" applyFont="1" applyFill="1" applyBorder="1" applyAlignment="1"/>
    <xf numFmtId="167" fontId="49" fillId="0" borderId="24" xfId="42" applyNumberFormat="1" applyFont="1" applyFill="1" applyBorder="1" applyAlignment="1">
      <alignment horizontal="center"/>
    </xf>
    <xf numFmtId="38" fontId="49" fillId="0" borderId="16" xfId="60" applyNumberFormat="1" applyFont="1" applyFill="1" applyBorder="1" applyAlignment="1"/>
    <xf numFmtId="0" fontId="47" fillId="0" borderId="24" xfId="0" quotePrefix="1" applyFont="1" applyBorder="1" applyAlignment="1">
      <alignment horizontal="left"/>
    </xf>
    <xf numFmtId="0" fontId="49" fillId="0" borderId="0" xfId="67" applyFont="1" applyBorder="1" applyAlignment="1">
      <alignment horizontal="left"/>
    </xf>
    <xf numFmtId="0" fontId="49" fillId="0" borderId="0" xfId="67" applyFont="1" applyFill="1" applyBorder="1" applyAlignment="1">
      <alignment horizontal="left"/>
    </xf>
    <xf numFmtId="2" fontId="49" fillId="0" borderId="0" xfId="67" applyNumberFormat="1" applyFont="1" applyFill="1" applyBorder="1" applyAlignment="1"/>
    <xf numFmtId="0" fontId="47" fillId="0" borderId="0" xfId="67" applyFont="1" applyBorder="1" applyAlignment="1">
      <alignment horizontal="left"/>
    </xf>
    <xf numFmtId="0" fontId="53" fillId="0" borderId="0" xfId="67" applyFont="1" applyBorder="1"/>
    <xf numFmtId="0" fontId="53" fillId="0" borderId="0" xfId="42" applyFont="1"/>
    <xf numFmtId="0" fontId="53" fillId="0" borderId="0" xfId="67" applyFont="1"/>
    <xf numFmtId="0" fontId="53" fillId="0" borderId="0" xfId="43" applyFont="1" applyBorder="1" applyAlignment="1">
      <alignment vertical="center"/>
    </xf>
    <xf numFmtId="0" fontId="53" fillId="0" borderId="0" xfId="44" applyFont="1" applyBorder="1"/>
    <xf numFmtId="0" fontId="49" fillId="0" borderId="0" xfId="67" applyFont="1" applyBorder="1"/>
    <xf numFmtId="0" fontId="49" fillId="0" borderId="0" xfId="42" applyFont="1" applyBorder="1" applyAlignment="1">
      <alignment vertical="center"/>
    </xf>
    <xf numFmtId="0" fontId="48" fillId="0" borderId="0" xfId="42" applyFont="1" applyBorder="1" applyAlignment="1">
      <alignment vertical="center"/>
    </xf>
    <xf numFmtId="0" fontId="53" fillId="0" borderId="0" xfId="42" applyFont="1" applyBorder="1"/>
    <xf numFmtId="0" fontId="53" fillId="0" borderId="0" xfId="0" applyFont="1" applyBorder="1"/>
    <xf numFmtId="0" fontId="49" fillId="0" borderId="0" xfId="42" applyFont="1" applyBorder="1"/>
    <xf numFmtId="0" fontId="49" fillId="0" borderId="0" xfId="42" applyFont="1" applyFill="1" applyBorder="1" applyAlignment="1"/>
    <xf numFmtId="2" fontId="49" fillId="0" borderId="3" xfId="43" applyNumberFormat="1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2" fontId="49" fillId="0" borderId="32" xfId="0" applyNumberFormat="1" applyFont="1" applyFill="1" applyBorder="1" applyAlignment="1" applyProtection="1">
      <alignment horizontal="center" vertical="center"/>
      <protection locked="0"/>
    </xf>
    <xf numFmtId="165" fontId="49" fillId="0" borderId="32" xfId="60" applyNumberFormat="1" applyFont="1" applyFill="1" applyBorder="1" applyAlignment="1">
      <alignment vertical="center"/>
    </xf>
    <xf numFmtId="165" fontId="49" fillId="0" borderId="35" xfId="0" applyNumberFormat="1" applyFont="1" applyFill="1" applyBorder="1" applyAlignment="1">
      <alignment vertical="center"/>
    </xf>
    <xf numFmtId="0" fontId="50" fillId="0" borderId="2" xfId="0" applyFont="1" applyBorder="1" applyAlignment="1">
      <alignment vertical="center"/>
    </xf>
    <xf numFmtId="0" fontId="13" fillId="0" borderId="7" xfId="69" applyFont="1" applyBorder="1"/>
    <xf numFmtId="9" fontId="39" fillId="0" borderId="8" xfId="69" applyNumberFormat="1" applyFont="1" applyBorder="1" applyAlignment="1">
      <alignment horizontal="center"/>
    </xf>
    <xf numFmtId="9" fontId="41" fillId="6" borderId="8" xfId="69" applyNumberFormat="1" applyFont="1" applyFill="1" applyBorder="1" applyAlignment="1">
      <alignment horizontal="center"/>
    </xf>
    <xf numFmtId="0" fontId="13" fillId="0" borderId="10" xfId="69" applyFont="1" applyBorder="1"/>
    <xf numFmtId="0" fontId="39" fillId="7" borderId="12" xfId="69" applyFont="1" applyFill="1" applyBorder="1" applyAlignment="1">
      <alignment horizontal="center"/>
    </xf>
    <xf numFmtId="0" fontId="39" fillId="7" borderId="13" xfId="69" applyFont="1" applyFill="1" applyBorder="1" applyAlignment="1">
      <alignment horizontal="center"/>
    </xf>
    <xf numFmtId="0" fontId="39" fillId="7" borderId="14" xfId="69" applyFont="1" applyFill="1" applyBorder="1" applyAlignment="1">
      <alignment horizontal="center"/>
    </xf>
    <xf numFmtId="0" fontId="13" fillId="7" borderId="10" xfId="69" applyFont="1" applyFill="1" applyBorder="1"/>
    <xf numFmtId="169" fontId="13" fillId="0" borderId="3" xfId="60" applyNumberFormat="1" applyFont="1" applyBorder="1"/>
    <xf numFmtId="170" fontId="13" fillId="0" borderId="16" xfId="69" applyNumberFormat="1" applyFont="1" applyBorder="1" applyAlignment="1">
      <alignment horizontal="center"/>
    </xf>
    <xf numFmtId="173" fontId="5" fillId="0" borderId="0" xfId="60" applyNumberFormat="1" applyFont="1"/>
    <xf numFmtId="170" fontId="13" fillId="0" borderId="17" xfId="69" applyNumberFormat="1" applyFont="1" applyBorder="1" applyAlignment="1">
      <alignment horizontal="center"/>
    </xf>
    <xf numFmtId="169" fontId="13" fillId="0" borderId="3" xfId="60" applyNumberFormat="1" applyFont="1" applyBorder="1" applyAlignment="1">
      <alignment horizontal="right"/>
    </xf>
    <xf numFmtId="0" fontId="16" fillId="0" borderId="0" xfId="69"/>
    <xf numFmtId="0" fontId="50" fillId="0" borderId="20" xfId="0" applyFont="1" applyBorder="1" applyAlignment="1">
      <alignment vertical="center"/>
    </xf>
    <xf numFmtId="168" fontId="47" fillId="0" borderId="40" xfId="62" applyNumberFormat="1" applyFont="1" applyBorder="1" applyAlignment="1">
      <alignment horizontal="center"/>
    </xf>
    <xf numFmtId="168" fontId="47" fillId="0" borderId="38" xfId="62" applyNumberFormat="1" applyFont="1" applyBorder="1" applyAlignment="1">
      <alignment horizontal="left"/>
    </xf>
    <xf numFmtId="168" fontId="47" fillId="0" borderId="40" xfId="62" applyNumberFormat="1" applyFont="1" applyBorder="1" applyAlignment="1">
      <alignment horizontal="left"/>
    </xf>
    <xf numFmtId="168" fontId="47" fillId="0" borderId="38" xfId="62" applyNumberFormat="1" applyFont="1" applyBorder="1" applyAlignment="1">
      <alignment horizontal="left" vertical="center"/>
    </xf>
    <xf numFmtId="3" fontId="47" fillId="0" borderId="40" xfId="0" applyNumberFormat="1" applyFont="1" applyFill="1" applyBorder="1" applyAlignment="1">
      <alignment horizontal="left"/>
    </xf>
    <xf numFmtId="3" fontId="47" fillId="0" borderId="38" xfId="0" applyNumberFormat="1" applyFont="1" applyFill="1" applyBorder="1" applyAlignment="1">
      <alignment horizontal="left"/>
    </xf>
    <xf numFmtId="3" fontId="62" fillId="0" borderId="35" xfId="0" applyNumberFormat="1" applyFont="1" applyFill="1" applyBorder="1" applyAlignment="1">
      <alignment horizontal="left" vertical="center"/>
    </xf>
    <xf numFmtId="3" fontId="55" fillId="0" borderId="40" xfId="0" applyNumberFormat="1" applyFont="1" applyFill="1" applyBorder="1" applyAlignment="1">
      <alignment horizontal="left"/>
    </xf>
    <xf numFmtId="3" fontId="55" fillId="0" borderId="38" xfId="0" applyNumberFormat="1" applyFont="1" applyFill="1" applyBorder="1" applyAlignment="1">
      <alignment horizontal="left"/>
    </xf>
    <xf numFmtId="0" fontId="63" fillId="0" borderId="15" xfId="0" applyFont="1" applyFill="1" applyBorder="1" applyAlignment="1" applyProtection="1">
      <alignment horizontal="centerContinuous" vertical="center"/>
      <protection locked="0"/>
    </xf>
    <xf numFmtId="0" fontId="63" fillId="0" borderId="15" xfId="0" quotePrefix="1" applyFont="1" applyFill="1" applyBorder="1" applyAlignment="1" applyProtection="1">
      <alignment horizontal="centerContinuous" vertical="center"/>
      <protection locked="0"/>
    </xf>
    <xf numFmtId="0" fontId="63" fillId="0" borderId="15" xfId="0" applyFont="1" applyFill="1" applyBorder="1" applyAlignment="1">
      <alignment horizontal="centerContinuous" vertical="center"/>
    </xf>
    <xf numFmtId="40" fontId="63" fillId="0" borderId="8" xfId="60" applyFont="1" applyFill="1" applyBorder="1" applyAlignment="1">
      <alignment horizontal="center" vertical="center"/>
    </xf>
    <xf numFmtId="0" fontId="63" fillId="0" borderId="3" xfId="0" applyFont="1" applyFill="1" applyBorder="1" applyAlignment="1">
      <alignment horizontal="center"/>
    </xf>
    <xf numFmtId="40" fontId="63" fillId="0" borderId="15" xfId="60" applyFont="1" applyFill="1" applyBorder="1" applyAlignment="1">
      <alignment horizontal="center"/>
    </xf>
    <xf numFmtId="0" fontId="63" fillId="0" borderId="29" xfId="0" applyFont="1" applyFill="1" applyBorder="1" applyAlignment="1">
      <alignment horizontal="center"/>
    </xf>
    <xf numFmtId="40" fontId="63" fillId="0" borderId="29" xfId="6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/>
    </xf>
    <xf numFmtId="0" fontId="62" fillId="0" borderId="7" xfId="0" applyFont="1" applyFill="1" applyBorder="1" applyAlignment="1">
      <alignment horizontal="center"/>
    </xf>
    <xf numFmtId="0" fontId="62" fillId="0" borderId="32" xfId="0" applyFont="1" applyFill="1" applyBorder="1" applyAlignment="1">
      <alignment horizontal="center"/>
    </xf>
    <xf numFmtId="40" fontId="63" fillId="0" borderId="22" xfId="60" applyFont="1" applyFill="1" applyBorder="1" applyAlignment="1">
      <alignment horizontal="center"/>
    </xf>
    <xf numFmtId="0" fontId="63" fillId="0" borderId="32" xfId="0" applyFont="1" applyFill="1" applyBorder="1" applyAlignment="1">
      <alignment horizontal="center"/>
    </xf>
    <xf numFmtId="0" fontId="63" fillId="0" borderId="33" xfId="0" applyFont="1" applyFill="1" applyBorder="1" applyAlignment="1">
      <alignment horizontal="center"/>
    </xf>
    <xf numFmtId="40" fontId="63" fillId="0" borderId="8" xfId="60" applyFont="1" applyFill="1" applyBorder="1" applyAlignment="1">
      <alignment horizontal="center"/>
    </xf>
    <xf numFmtId="40" fontId="63" fillId="0" borderId="33" xfId="60" applyFont="1" applyFill="1" applyBorder="1" applyAlignment="1">
      <alignment horizontal="center"/>
    </xf>
    <xf numFmtId="0" fontId="63" fillId="0" borderId="34" xfId="0" applyFont="1" applyFill="1" applyBorder="1" applyAlignment="1">
      <alignment horizontal="center"/>
    </xf>
    <xf numFmtId="40" fontId="63" fillId="0" borderId="32" xfId="60" applyFont="1" applyFill="1" applyBorder="1" applyAlignment="1">
      <alignment horizontal="center"/>
    </xf>
    <xf numFmtId="0" fontId="62" fillId="0" borderId="34" xfId="0" applyFont="1" applyFill="1" applyBorder="1" applyAlignment="1">
      <alignment horizontal="center"/>
    </xf>
    <xf numFmtId="0" fontId="62" fillId="0" borderId="33" xfId="0" applyFont="1" applyFill="1" applyBorder="1" applyAlignment="1">
      <alignment horizontal="center"/>
    </xf>
    <xf numFmtId="0" fontId="62" fillId="0" borderId="3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/>
    </xf>
    <xf numFmtId="40" fontId="63" fillId="0" borderId="17" xfId="60" applyFont="1" applyFill="1" applyBorder="1" applyAlignment="1">
      <alignment horizontal="center"/>
    </xf>
    <xf numFmtId="165" fontId="62" fillId="0" borderId="32" xfId="61" applyNumberFormat="1" applyFont="1" applyBorder="1" applyAlignment="1">
      <alignment horizontal="center" vertical="center"/>
    </xf>
    <xf numFmtId="165" fontId="63" fillId="0" borderId="32" xfId="61" applyNumberFormat="1" applyFont="1" applyBorder="1" applyAlignment="1">
      <alignment horizontal="center" vertical="center"/>
    </xf>
    <xf numFmtId="38" fontId="62" fillId="7" borderId="32" xfId="60" applyNumberFormat="1" applyFont="1" applyFill="1" applyBorder="1" applyAlignment="1" applyProtection="1">
      <alignment horizontal="center"/>
    </xf>
    <xf numFmtId="2" fontId="62" fillId="0" borderId="32" xfId="0" applyNumberFormat="1" applyFont="1" applyFill="1" applyBorder="1" applyAlignment="1" applyProtection="1">
      <alignment horizontal="center" vertical="center"/>
      <protection locked="0"/>
    </xf>
    <xf numFmtId="40" fontId="62" fillId="7" borderId="32" xfId="60" applyNumberFormat="1" applyFont="1" applyFill="1" applyBorder="1" applyAlignment="1" applyProtection="1">
      <alignment horizontal="right" vertical="center"/>
    </xf>
    <xf numFmtId="165" fontId="62" fillId="0" borderId="32" xfId="60" applyNumberFormat="1" applyFont="1" applyFill="1" applyBorder="1" applyAlignment="1">
      <alignment horizontal="right" vertical="center"/>
    </xf>
    <xf numFmtId="165" fontId="62" fillId="0" borderId="35" xfId="0" applyNumberFormat="1" applyFont="1" applyFill="1" applyBorder="1" applyAlignment="1">
      <alignment horizontal="right" vertical="center"/>
    </xf>
    <xf numFmtId="38" fontId="63" fillId="7" borderId="32" xfId="60" applyNumberFormat="1" applyFont="1" applyFill="1" applyBorder="1" applyAlignment="1" applyProtection="1">
      <alignment horizontal="center"/>
    </xf>
    <xf numFmtId="38" fontId="62" fillId="7" borderId="32" xfId="60" applyNumberFormat="1" applyFont="1" applyFill="1" applyBorder="1" applyAlignment="1">
      <alignment horizontal="center" vertical="center"/>
    </xf>
    <xf numFmtId="0" fontId="62" fillId="0" borderId="0" xfId="0" applyFont="1" applyFill="1" applyBorder="1"/>
    <xf numFmtId="0" fontId="62" fillId="0" borderId="0" xfId="0" applyFont="1" applyFill="1"/>
    <xf numFmtId="0" fontId="62" fillId="0" borderId="0" xfId="0" applyFont="1" applyFill="1" applyAlignment="1">
      <alignment horizontal="right"/>
    </xf>
    <xf numFmtId="3" fontId="62" fillId="0" borderId="0" xfId="0" applyNumberFormat="1" applyFont="1" applyFill="1" applyAlignment="1">
      <alignment horizontal="right"/>
    </xf>
    <xf numFmtId="40" fontId="62" fillId="0" borderId="0" xfId="60" applyFont="1" applyFill="1" applyAlignment="1">
      <alignment horizontal="right"/>
    </xf>
    <xf numFmtId="40" fontId="49" fillId="7" borderId="32" xfId="60" applyNumberFormat="1" applyFont="1" applyFill="1" applyBorder="1" applyAlignment="1" applyProtection="1">
      <alignment horizontal="right" vertical="center"/>
    </xf>
    <xf numFmtId="165" fontId="49" fillId="0" borderId="32" xfId="60" applyNumberFormat="1" applyFont="1" applyFill="1" applyBorder="1" applyAlignment="1">
      <alignment horizontal="right" vertical="center"/>
    </xf>
    <xf numFmtId="165" fontId="49" fillId="0" borderId="35" xfId="0" applyNumberFormat="1" applyFont="1" applyFill="1" applyBorder="1" applyAlignment="1">
      <alignment horizontal="right" vertical="center"/>
    </xf>
    <xf numFmtId="38" fontId="49" fillId="7" borderId="32" xfId="60" applyNumberFormat="1" applyFont="1" applyFill="1" applyBorder="1" applyAlignment="1" applyProtection="1">
      <alignment horizontal="center"/>
    </xf>
    <xf numFmtId="38" fontId="49" fillId="7" borderId="32" xfId="60" applyNumberFormat="1" applyFont="1" applyFill="1" applyBorder="1" applyAlignment="1" applyProtection="1">
      <alignment horizontal="center" vertical="center"/>
    </xf>
    <xf numFmtId="0" fontId="49" fillId="0" borderId="0" xfId="43" applyFont="1" applyAlignment="1">
      <alignment horizontal="left" vertical="center"/>
    </xf>
    <xf numFmtId="0" fontId="49" fillId="0" borderId="0" xfId="43" applyFont="1" applyAlignment="1">
      <alignment horizontal="center" vertical="center"/>
    </xf>
    <xf numFmtId="3" fontId="7" fillId="0" borderId="22" xfId="0" applyNumberFormat="1" applyFont="1" applyFill="1" applyBorder="1"/>
    <xf numFmtId="3" fontId="7" fillId="0" borderId="32" xfId="0" applyNumberFormat="1" applyFont="1" applyFill="1" applyBorder="1"/>
    <xf numFmtId="0" fontId="65" fillId="0" borderId="0" xfId="43" applyFont="1" applyBorder="1" applyAlignment="1">
      <alignment vertical="center"/>
    </xf>
    <xf numFmtId="0" fontId="65" fillId="0" borderId="0" xfId="67" applyFont="1" applyFill="1" applyBorder="1" applyAlignment="1"/>
    <xf numFmtId="0" fontId="65" fillId="0" borderId="0" xfId="67" applyFont="1" applyBorder="1"/>
    <xf numFmtId="0" fontId="65" fillId="0" borderId="0" xfId="42" applyFont="1" applyBorder="1"/>
    <xf numFmtId="0" fontId="65" fillId="0" borderId="0" xfId="44" applyFont="1" applyBorder="1"/>
    <xf numFmtId="0" fontId="65" fillId="0" borderId="0" xfId="43" applyFont="1" applyBorder="1" applyAlignment="1">
      <alignment horizontal="left" vertical="center"/>
    </xf>
    <xf numFmtId="0" fontId="49" fillId="0" borderId="0" xfId="43" applyFont="1" applyBorder="1" applyAlignment="1">
      <alignment vertical="center"/>
    </xf>
    <xf numFmtId="0" fontId="66" fillId="0" borderId="0" xfId="43" applyFont="1" applyBorder="1" applyAlignment="1">
      <alignment horizontal="left" vertical="center"/>
    </xf>
    <xf numFmtId="0" fontId="66" fillId="0" borderId="0" xfId="43" applyFont="1" applyBorder="1" applyAlignment="1">
      <alignment vertical="center"/>
    </xf>
    <xf numFmtId="0" fontId="66" fillId="0" borderId="0" xfId="43" applyFont="1" applyBorder="1" applyAlignment="1">
      <alignment horizontal="center" vertical="center"/>
    </xf>
    <xf numFmtId="0" fontId="66" fillId="0" borderId="0" xfId="43" applyFont="1" applyAlignment="1">
      <alignment vertical="center"/>
    </xf>
    <xf numFmtId="0" fontId="66" fillId="0" borderId="0" xfId="43" applyFont="1" applyAlignment="1">
      <alignment horizontal="center" vertical="center"/>
    </xf>
    <xf numFmtId="0" fontId="66" fillId="0" borderId="0" xfId="44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8" fontId="49" fillId="0" borderId="35" xfId="62" applyNumberFormat="1" applyFont="1" applyBorder="1" applyAlignment="1">
      <alignment horizontal="left" vertical="center"/>
    </xf>
    <xf numFmtId="3" fontId="49" fillId="0" borderId="35" xfId="0" applyNumberFormat="1" applyFont="1" applyFill="1" applyBorder="1" applyAlignment="1">
      <alignment horizontal="left" vertical="center"/>
    </xf>
    <xf numFmtId="38" fontId="51" fillId="7" borderId="32" xfId="60" applyNumberFormat="1" applyFont="1" applyFill="1" applyBorder="1" applyAlignment="1" applyProtection="1">
      <alignment horizontal="center"/>
    </xf>
    <xf numFmtId="38" fontId="50" fillId="7" borderId="32" xfId="60" applyNumberFormat="1" applyFont="1" applyFill="1" applyBorder="1" applyAlignment="1" applyProtection="1">
      <alignment horizontal="center" vertical="center"/>
    </xf>
    <xf numFmtId="40" fontId="50" fillId="7" borderId="32" xfId="60" applyNumberFormat="1" applyFont="1" applyFill="1" applyBorder="1" applyAlignment="1" applyProtection="1">
      <alignment horizontal="right"/>
    </xf>
    <xf numFmtId="38" fontId="62" fillId="7" borderId="32" xfId="60" applyNumberFormat="1" applyFont="1" applyFill="1" applyBorder="1" applyAlignment="1" applyProtection="1">
      <alignment horizontal="center" vertical="center"/>
    </xf>
    <xf numFmtId="0" fontId="49" fillId="0" borderId="22" xfId="0" applyFont="1" applyFill="1" applyBorder="1" applyAlignment="1">
      <alignment horizontal="center" vertical="center"/>
    </xf>
    <xf numFmtId="170" fontId="49" fillId="0" borderId="3" xfId="43" applyNumberFormat="1" applyFont="1" applyBorder="1" applyAlignment="1">
      <alignment horizontal="center" vertical="center"/>
    </xf>
    <xf numFmtId="49" fontId="63" fillId="0" borderId="29" xfId="60" applyNumberFormat="1" applyFont="1" applyFill="1" applyBorder="1" applyAlignment="1">
      <alignment horizontal="center"/>
    </xf>
    <xf numFmtId="49" fontId="63" fillId="0" borderId="22" xfId="60" applyNumberFormat="1" applyFont="1" applyFill="1" applyBorder="1" applyAlignment="1">
      <alignment horizontal="center"/>
    </xf>
    <xf numFmtId="49" fontId="63" fillId="0" borderId="22" xfId="0" applyNumberFormat="1" applyFont="1" applyFill="1" applyBorder="1" applyAlignment="1">
      <alignment horizontal="center"/>
    </xf>
    <xf numFmtId="49" fontId="63" fillId="0" borderId="32" xfId="0" applyNumberFormat="1" applyFont="1" applyFill="1" applyBorder="1" applyAlignment="1">
      <alignment horizontal="center"/>
    </xf>
    <xf numFmtId="49" fontId="63" fillId="0" borderId="33" xfId="0" applyNumberFormat="1" applyFont="1" applyFill="1" applyBorder="1" applyAlignment="1">
      <alignment horizontal="center"/>
    </xf>
    <xf numFmtId="49" fontId="63" fillId="0" borderId="17" xfId="0" applyNumberFormat="1" applyFont="1" applyFill="1" applyBorder="1" applyAlignment="1">
      <alignment horizontal="center"/>
    </xf>
    <xf numFmtId="49" fontId="63" fillId="7" borderId="32" xfId="60" applyNumberFormat="1" applyFont="1" applyFill="1" applyBorder="1" applyAlignment="1" applyProtection="1">
      <alignment horizontal="center"/>
    </xf>
    <xf numFmtId="49" fontId="63" fillId="0" borderId="0" xfId="0" applyNumberFormat="1" applyFont="1" applyFill="1" applyAlignment="1">
      <alignment horizontal="center"/>
    </xf>
    <xf numFmtId="40" fontId="49" fillId="0" borderId="32" xfId="60" applyFont="1" applyBorder="1" applyAlignment="1">
      <alignment horizontal="right" vertical="center"/>
    </xf>
    <xf numFmtId="40" fontId="39" fillId="0" borderId="4" xfId="60" applyFont="1" applyBorder="1"/>
    <xf numFmtId="0" fontId="70" fillId="0" borderId="0" xfId="0" applyFont="1" applyBorder="1" applyAlignment="1">
      <alignment horizontal="center"/>
    </xf>
    <xf numFmtId="38" fontId="47" fillId="7" borderId="38" xfId="60" applyNumberFormat="1" applyFont="1" applyFill="1" applyBorder="1" applyAlignment="1" applyProtection="1">
      <alignment horizontal="left" vertical="center"/>
    </xf>
    <xf numFmtId="40" fontId="49" fillId="0" borderId="35" xfId="60" applyFont="1" applyFill="1" applyBorder="1" applyAlignment="1">
      <alignment horizontal="right" vertical="center"/>
    </xf>
    <xf numFmtId="3" fontId="62" fillId="0" borderId="35" xfId="0" applyNumberFormat="1" applyFont="1" applyFill="1" applyBorder="1" applyAlignment="1">
      <alignment horizontal="left" vertical="center"/>
    </xf>
    <xf numFmtId="49" fontId="62" fillId="7" borderId="32" xfId="60" applyNumberFormat="1" applyFont="1" applyFill="1" applyBorder="1" applyAlignment="1" applyProtection="1">
      <alignment horizontal="center"/>
    </xf>
    <xf numFmtId="0" fontId="48" fillId="0" borderId="44" xfId="0" applyFont="1" applyFill="1" applyBorder="1" applyAlignment="1">
      <alignment horizontal="left"/>
    </xf>
    <xf numFmtId="38" fontId="50" fillId="7" borderId="38" xfId="60" applyNumberFormat="1" applyFont="1" applyFill="1" applyBorder="1" applyAlignment="1" applyProtection="1">
      <alignment horizontal="left" vertical="center"/>
    </xf>
    <xf numFmtId="0" fontId="47" fillId="0" borderId="17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left"/>
    </xf>
    <xf numFmtId="0" fontId="50" fillId="0" borderId="38" xfId="0" applyFont="1" applyFill="1" applyBorder="1" applyAlignment="1">
      <alignment horizontal="left" vertical="center"/>
    </xf>
    <xf numFmtId="0" fontId="47" fillId="0" borderId="39" xfId="0" applyFont="1" applyFill="1" applyBorder="1" applyAlignment="1">
      <alignment horizontal="left"/>
    </xf>
    <xf numFmtId="0" fontId="49" fillId="0" borderId="39" xfId="0" applyFont="1" applyFill="1" applyBorder="1" applyAlignment="1">
      <alignment horizontal="center"/>
    </xf>
    <xf numFmtId="40" fontId="47" fillId="0" borderId="17" xfId="60" applyNumberFormat="1" applyFont="1" applyFill="1" applyBorder="1" applyAlignment="1">
      <alignment horizontal="center"/>
    </xf>
    <xf numFmtId="2" fontId="49" fillId="0" borderId="32" xfId="0" applyNumberFormat="1" applyFont="1" applyBorder="1" applyAlignment="1" applyProtection="1">
      <alignment horizontal="center" vertical="center"/>
      <protection locked="0"/>
    </xf>
    <xf numFmtId="0" fontId="49" fillId="0" borderId="22" xfId="0" applyFont="1" applyBorder="1" applyAlignment="1">
      <alignment horizontal="center"/>
    </xf>
    <xf numFmtId="0" fontId="49" fillId="0" borderId="35" xfId="0" applyFont="1" applyBorder="1" applyAlignment="1">
      <alignment horizontal="left" vertical="center"/>
    </xf>
    <xf numFmtId="0" fontId="49" fillId="0" borderId="38" xfId="0" applyFont="1" applyBorder="1" applyAlignment="1">
      <alignment horizontal="left" vertical="center"/>
    </xf>
    <xf numFmtId="3" fontId="49" fillId="0" borderId="35" xfId="0" applyNumberFormat="1" applyFont="1" applyBorder="1" applyAlignment="1">
      <alignment horizontal="left" vertical="center"/>
    </xf>
    <xf numFmtId="3" fontId="49" fillId="0" borderId="38" xfId="0" applyNumberFormat="1" applyFont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3" fontId="49" fillId="0" borderId="35" xfId="0" applyNumberFormat="1" applyFont="1" applyFill="1" applyBorder="1" applyAlignment="1">
      <alignment horizontal="left" vertical="center"/>
    </xf>
    <xf numFmtId="3" fontId="49" fillId="0" borderId="38" xfId="0" applyNumberFormat="1" applyFont="1" applyFill="1" applyBorder="1" applyAlignment="1">
      <alignment horizontal="left" vertical="center"/>
    </xf>
    <xf numFmtId="3" fontId="47" fillId="0" borderId="38" xfId="0" applyNumberFormat="1" applyFont="1" applyFill="1" applyBorder="1" applyAlignment="1">
      <alignment horizontal="center" vertical="center"/>
    </xf>
    <xf numFmtId="40" fontId="49" fillId="0" borderId="35" xfId="60" applyFont="1" applyFill="1" applyBorder="1" applyAlignment="1">
      <alignment vertical="center"/>
    </xf>
    <xf numFmtId="40" fontId="47" fillId="0" borderId="24" xfId="0" applyNumberFormat="1" applyFont="1" applyFill="1" applyBorder="1" applyAlignment="1">
      <alignment horizontal="center"/>
    </xf>
    <xf numFmtId="40" fontId="47" fillId="0" borderId="29" xfId="0" applyNumberFormat="1" applyFont="1" applyFill="1" applyBorder="1" applyAlignment="1">
      <alignment horizontal="center"/>
    </xf>
    <xf numFmtId="40" fontId="49" fillId="0" borderId="32" xfId="60" applyNumberFormat="1" applyFont="1" applyFill="1" applyBorder="1" applyAlignment="1">
      <alignment vertical="center"/>
    </xf>
    <xf numFmtId="40" fontId="50" fillId="7" borderId="32" xfId="60" applyNumberFormat="1" applyFont="1" applyFill="1" applyBorder="1" applyProtection="1"/>
    <xf numFmtId="40" fontId="49" fillId="0" borderId="32" xfId="60" applyNumberFormat="1" applyFont="1" applyFill="1" applyBorder="1" applyAlignment="1">
      <alignment horizontal="center"/>
    </xf>
    <xf numFmtId="40" fontId="49" fillId="0" borderId="32" xfId="0" applyNumberFormat="1" applyFont="1" applyFill="1" applyBorder="1" applyAlignment="1">
      <alignment horizontal="center"/>
    </xf>
    <xf numFmtId="40" fontId="49" fillId="0" borderId="33" xfId="0" applyNumberFormat="1" applyFont="1" applyFill="1" applyBorder="1" applyAlignment="1">
      <alignment horizontal="center"/>
    </xf>
    <xf numFmtId="40" fontId="49" fillId="0" borderId="3" xfId="0" applyNumberFormat="1" applyFont="1" applyFill="1" applyBorder="1" applyAlignment="1">
      <alignment horizontal="center"/>
    </xf>
    <xf numFmtId="40" fontId="49" fillId="0" borderId="0" xfId="0" applyNumberFormat="1" applyFont="1" applyFill="1" applyAlignment="1">
      <alignment horizontal="right"/>
    </xf>
    <xf numFmtId="0" fontId="49" fillId="0" borderId="38" xfId="0" applyFont="1" applyBorder="1" applyAlignment="1">
      <alignment vertical="center"/>
    </xf>
    <xf numFmtId="40" fontId="49" fillId="7" borderId="32" xfId="60" applyFont="1" applyFill="1" applyBorder="1" applyAlignment="1" applyProtection="1">
      <alignment horizontal="right" vertical="center"/>
    </xf>
    <xf numFmtId="164" fontId="65" fillId="0" borderId="32" xfId="76" applyNumberFormat="1" applyFont="1" applyBorder="1" applyAlignment="1">
      <alignment horizontal="centerContinuous"/>
    </xf>
    <xf numFmtId="40" fontId="65" fillId="0" borderId="32" xfId="60" applyFont="1" applyFill="1" applyBorder="1"/>
    <xf numFmtId="40" fontId="65" fillId="0" borderId="32" xfId="60" applyFont="1" applyBorder="1"/>
    <xf numFmtId="40" fontId="73" fillId="0" borderId="32" xfId="60" applyFont="1" applyFill="1" applyBorder="1"/>
    <xf numFmtId="164" fontId="65" fillId="9" borderId="32" xfId="77" applyNumberFormat="1" applyFont="1" applyFill="1" applyBorder="1" applyAlignment="1" applyProtection="1">
      <alignment horizontal="left"/>
      <protection locked="0"/>
    </xf>
    <xf numFmtId="0" fontId="49" fillId="0" borderId="36" xfId="0" applyFont="1" applyBorder="1" applyAlignment="1">
      <alignment horizontal="left" vertical="center"/>
    </xf>
    <xf numFmtId="2" fontId="65" fillId="0" borderId="32" xfId="75" applyNumberFormat="1" applyFont="1" applyBorder="1"/>
    <xf numFmtId="0" fontId="73" fillId="0" borderId="32" xfId="0" applyFont="1" applyBorder="1"/>
    <xf numFmtId="40" fontId="75" fillId="0" borderId="32" xfId="60" applyFont="1" applyFill="1" applyBorder="1" applyAlignment="1">
      <alignment horizontal="center"/>
    </xf>
    <xf numFmtId="40" fontId="73" fillId="0" borderId="32" xfId="60" applyFont="1" applyBorder="1"/>
    <xf numFmtId="0" fontId="47" fillId="0" borderId="0" xfId="0" applyFont="1" applyFill="1" applyBorder="1" applyAlignment="1">
      <alignment horizontal="center" vertical="center"/>
    </xf>
    <xf numFmtId="3" fontId="47" fillId="0" borderId="35" xfId="0" applyNumberFormat="1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center"/>
    </xf>
    <xf numFmtId="2" fontId="62" fillId="0" borderId="32" xfId="0" applyNumberFormat="1" applyFont="1" applyBorder="1" applyAlignment="1">
      <alignment horizontal="center" vertical="center"/>
    </xf>
    <xf numFmtId="40" fontId="49" fillId="0" borderId="32" xfId="60" applyFont="1" applyBorder="1" applyAlignment="1">
      <alignment horizontal="center" vertical="center"/>
    </xf>
    <xf numFmtId="2" fontId="49" fillId="0" borderId="32" xfId="0" applyNumberFormat="1" applyFont="1" applyBorder="1" applyAlignment="1">
      <alignment horizontal="center" vertical="center"/>
    </xf>
    <xf numFmtId="40" fontId="62" fillId="7" borderId="32" xfId="60" applyNumberFormat="1" applyFont="1" applyFill="1" applyBorder="1" applyAlignment="1" applyProtection="1">
      <alignment horizontal="center" vertical="center"/>
    </xf>
    <xf numFmtId="40" fontId="65" fillId="0" borderId="32" xfId="6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38" fontId="50" fillId="7" borderId="41" xfId="60" applyNumberFormat="1" applyFont="1" applyFill="1" applyBorder="1" applyAlignment="1" applyProtection="1">
      <alignment horizontal="left" vertical="center"/>
    </xf>
    <xf numFmtId="38" fontId="50" fillId="7" borderId="39" xfId="60" applyNumberFormat="1" applyFont="1" applyFill="1" applyBorder="1" applyAlignment="1" applyProtection="1">
      <alignment horizontal="left" vertical="center"/>
    </xf>
    <xf numFmtId="38" fontId="50" fillId="7" borderId="38" xfId="60" applyNumberFormat="1" applyFont="1" applyFill="1" applyBorder="1" applyAlignment="1" applyProtection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0" fontId="49" fillId="0" borderId="35" xfId="0" applyFont="1" applyBorder="1" applyAlignment="1">
      <alignment horizontal="left" vertical="center"/>
    </xf>
    <xf numFmtId="0" fontId="49" fillId="0" borderId="38" xfId="0" applyFont="1" applyBorder="1" applyAlignment="1">
      <alignment horizontal="left" vertical="center"/>
    </xf>
    <xf numFmtId="3" fontId="49" fillId="0" borderId="35" xfId="0" applyNumberFormat="1" applyFont="1" applyBorder="1" applyAlignment="1">
      <alignment horizontal="left" vertical="center"/>
    </xf>
    <xf numFmtId="3" fontId="49" fillId="0" borderId="38" xfId="0" applyNumberFormat="1" applyFont="1" applyBorder="1" applyAlignment="1">
      <alignment horizontal="left" vertical="center"/>
    </xf>
    <xf numFmtId="0" fontId="49" fillId="0" borderId="37" xfId="0" applyFont="1" applyBorder="1" applyAlignment="1">
      <alignment horizontal="left" vertical="center"/>
    </xf>
    <xf numFmtId="3" fontId="63" fillId="0" borderId="39" xfId="0" applyNumberFormat="1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0" fontId="49" fillId="0" borderId="35" xfId="0" applyFont="1" applyBorder="1" applyAlignment="1">
      <alignment horizontal="left" vertical="center"/>
    </xf>
    <xf numFmtId="0" fontId="49" fillId="0" borderId="38" xfId="0" applyFont="1" applyBorder="1" applyAlignment="1">
      <alignment horizontal="left" vertical="center"/>
    </xf>
    <xf numFmtId="0" fontId="49" fillId="0" borderId="36" xfId="0" applyFont="1" applyBorder="1" applyAlignment="1">
      <alignment vertical="center"/>
    </xf>
    <xf numFmtId="38" fontId="50" fillId="7" borderId="35" xfId="60" applyNumberFormat="1" applyFont="1" applyFill="1" applyBorder="1" applyAlignment="1" applyProtection="1">
      <alignment horizontal="left" vertical="center"/>
    </xf>
    <xf numFmtId="38" fontId="50" fillId="7" borderId="38" xfId="60" applyNumberFormat="1" applyFont="1" applyFill="1" applyBorder="1" applyAlignment="1" applyProtection="1">
      <alignment horizontal="left" vertical="center"/>
    </xf>
    <xf numFmtId="0" fontId="49" fillId="0" borderId="36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40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40" fontId="47" fillId="0" borderId="0" xfId="0" applyNumberFormat="1" applyFont="1" applyFill="1" applyAlignment="1">
      <alignment horizontal="center"/>
    </xf>
    <xf numFmtId="40" fontId="49" fillId="0" borderId="0" xfId="43" applyNumberFormat="1" applyFont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40" fontId="53" fillId="0" borderId="0" xfId="60" applyFont="1"/>
    <xf numFmtId="188" fontId="53" fillId="0" borderId="0" xfId="0" applyNumberFormat="1" applyFont="1"/>
    <xf numFmtId="3" fontId="47" fillId="0" borderId="38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3" fontId="49" fillId="0" borderId="35" xfId="0" applyNumberFormat="1" applyFont="1" applyFill="1" applyBorder="1" applyAlignment="1">
      <alignment horizontal="left" vertical="center"/>
    </xf>
    <xf numFmtId="0" fontId="73" fillId="0" borderId="41" xfId="0" applyFont="1" applyBorder="1"/>
    <xf numFmtId="38" fontId="47" fillId="7" borderId="39" xfId="60" applyNumberFormat="1" applyFont="1" applyFill="1" applyBorder="1" applyAlignment="1" applyProtection="1">
      <alignment horizontal="left" vertical="center"/>
    </xf>
    <xf numFmtId="0" fontId="48" fillId="0" borderId="44" xfId="0" applyFont="1" applyFill="1" applyBorder="1" applyAlignment="1">
      <alignment horizontal="left"/>
    </xf>
    <xf numFmtId="38" fontId="50" fillId="7" borderId="35" xfId="60" applyNumberFormat="1" applyFont="1" applyFill="1" applyBorder="1" applyAlignment="1" applyProtection="1">
      <alignment horizontal="left" vertical="center"/>
    </xf>
    <xf numFmtId="38" fontId="50" fillId="7" borderId="38" xfId="60" applyNumberFormat="1" applyFont="1" applyFill="1" applyBorder="1" applyAlignment="1" applyProtection="1">
      <alignment horizontal="left" vertical="center"/>
    </xf>
    <xf numFmtId="3" fontId="63" fillId="0" borderId="39" xfId="0" applyNumberFormat="1" applyFont="1" applyFill="1" applyBorder="1" applyAlignment="1">
      <alignment horizontal="left" vertical="center"/>
    </xf>
    <xf numFmtId="3" fontId="47" fillId="0" borderId="35" xfId="0" applyNumberFormat="1" applyFont="1" applyFill="1" applyBorder="1" applyAlignment="1">
      <alignment horizontal="left" vertical="center"/>
    </xf>
    <xf numFmtId="0" fontId="50" fillId="0" borderId="38" xfId="0" applyFont="1" applyFill="1" applyBorder="1" applyAlignment="1">
      <alignment horizontal="left" vertical="center"/>
    </xf>
    <xf numFmtId="3" fontId="49" fillId="0" borderId="35" xfId="0" applyNumberFormat="1" applyFont="1" applyFill="1" applyBorder="1" applyAlignment="1">
      <alignment horizontal="left" vertical="center"/>
    </xf>
    <xf numFmtId="3" fontId="49" fillId="0" borderId="38" xfId="0" applyNumberFormat="1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3" fontId="49" fillId="0" borderId="35" xfId="0" applyNumberFormat="1" applyFont="1" applyBorder="1" applyAlignment="1">
      <alignment horizontal="left" vertical="center"/>
    </xf>
    <xf numFmtId="3" fontId="49" fillId="0" borderId="38" xfId="0" applyNumberFormat="1" applyFont="1" applyBorder="1" applyAlignment="1">
      <alignment horizontal="left" vertical="center"/>
    </xf>
    <xf numFmtId="0" fontId="49" fillId="0" borderId="37" xfId="0" applyFont="1" applyBorder="1" applyAlignment="1">
      <alignment horizontal="left" vertical="center"/>
    </xf>
    <xf numFmtId="0" fontId="49" fillId="0" borderId="36" xfId="0" applyFont="1" applyBorder="1" applyAlignment="1">
      <alignment horizontal="left" vertical="center"/>
    </xf>
    <xf numFmtId="3" fontId="47" fillId="0" borderId="38" xfId="0" applyNumberFormat="1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/>
    </xf>
    <xf numFmtId="0" fontId="47" fillId="0" borderId="17" xfId="0" applyFont="1" applyFill="1" applyBorder="1" applyAlignment="1">
      <alignment horizontal="center"/>
    </xf>
    <xf numFmtId="0" fontId="47" fillId="0" borderId="8" xfId="0" applyFont="1" applyFill="1" applyBorder="1" applyAlignment="1">
      <alignment horizontal="left"/>
    </xf>
    <xf numFmtId="38" fontId="50" fillId="7" borderId="35" xfId="60" applyNumberFormat="1" applyFont="1" applyFill="1" applyBorder="1" applyAlignment="1" applyProtection="1">
      <alignment horizontal="center"/>
    </xf>
    <xf numFmtId="0" fontId="49" fillId="0" borderId="32" xfId="43" applyFont="1" applyBorder="1" applyAlignment="1">
      <alignment vertical="center"/>
    </xf>
    <xf numFmtId="168" fontId="49" fillId="0" borderId="23" xfId="62" applyNumberFormat="1" applyFont="1" applyBorder="1" applyAlignment="1">
      <alignment horizontal="left" vertical="center"/>
    </xf>
    <xf numFmtId="168" fontId="49" fillId="0" borderId="39" xfId="62" applyNumberFormat="1" applyFont="1" applyBorder="1" applyAlignment="1">
      <alignment horizontal="left" vertical="center"/>
    </xf>
    <xf numFmtId="0" fontId="49" fillId="0" borderId="0" xfId="67" applyFont="1"/>
    <xf numFmtId="0" fontId="49" fillId="0" borderId="0" xfId="44" quotePrefix="1" applyFont="1" applyAlignment="1">
      <alignment horizontal="left"/>
    </xf>
    <xf numFmtId="0" fontId="49" fillId="0" borderId="0" xfId="44" applyFont="1"/>
    <xf numFmtId="0" fontId="54" fillId="0" borderId="0" xfId="66" applyFont="1" applyAlignment="1">
      <alignment horizontal="left" vertical="center"/>
    </xf>
    <xf numFmtId="0" fontId="49" fillId="0" borderId="0" xfId="67" applyFont="1" applyAlignment="1">
      <alignment vertical="center"/>
    </xf>
    <xf numFmtId="0" fontId="49" fillId="0" borderId="0" xfId="0" applyFont="1"/>
    <xf numFmtId="0" fontId="49" fillId="0" borderId="0" xfId="42" applyFont="1"/>
    <xf numFmtId="0" fontId="49" fillId="0" borderId="0" xfId="0" applyFont="1" applyAlignment="1"/>
    <xf numFmtId="40" fontId="49" fillId="0" borderId="32" xfId="60" applyFont="1" applyFill="1" applyBorder="1" applyAlignment="1">
      <alignment horizontal="right" vertical="center"/>
    </xf>
    <xf numFmtId="168" fontId="49" fillId="0" borderId="43" xfId="62" applyNumberFormat="1" applyFont="1" applyBorder="1" applyAlignment="1">
      <alignment horizontal="left" vertical="center"/>
    </xf>
    <xf numFmtId="168" fontId="49" fillId="0" borderId="42" xfId="62" applyNumberFormat="1" applyFont="1" applyBorder="1" applyAlignment="1">
      <alignment horizontal="left" vertical="center"/>
    </xf>
    <xf numFmtId="168" fontId="49" fillId="0" borderId="44" xfId="62" applyNumberFormat="1" applyFont="1" applyBorder="1" applyAlignment="1">
      <alignment horizontal="left" vertical="center"/>
    </xf>
    <xf numFmtId="3" fontId="49" fillId="0" borderId="35" xfId="0" applyNumberFormat="1" applyFont="1" applyFill="1" applyBorder="1" applyAlignment="1">
      <alignment horizontal="left"/>
    </xf>
    <xf numFmtId="3" fontId="49" fillId="0" borderId="40" xfId="0" applyNumberFormat="1" applyFont="1" applyFill="1" applyBorder="1" applyAlignment="1">
      <alignment horizontal="left"/>
    </xf>
    <xf numFmtId="3" fontId="49" fillId="0" borderId="38" xfId="0" applyNumberFormat="1" applyFont="1" applyFill="1" applyBorder="1" applyAlignment="1">
      <alignment horizontal="left"/>
    </xf>
    <xf numFmtId="0" fontId="49" fillId="0" borderId="2" xfId="0" applyFont="1" applyBorder="1" applyAlignment="1">
      <alignment horizontal="center"/>
    </xf>
    <xf numFmtId="0" fontId="49" fillId="0" borderId="17" xfId="0" applyFont="1" applyBorder="1" applyAlignment="1">
      <alignment horizontal="center"/>
    </xf>
    <xf numFmtId="38" fontId="57" fillId="0" borderId="19" xfId="60" applyNumberFormat="1" applyFont="1" applyFill="1" applyBorder="1" applyAlignment="1">
      <alignment horizontal="center"/>
    </xf>
    <xf numFmtId="38" fontId="57" fillId="0" borderId="20" xfId="60" applyNumberFormat="1" applyFont="1" applyFill="1" applyBorder="1" applyAlignment="1">
      <alignment horizontal="center"/>
    </xf>
    <xf numFmtId="38" fontId="57" fillId="0" borderId="21" xfId="60" applyNumberFormat="1" applyFont="1" applyFill="1" applyBorder="1" applyAlignment="1">
      <alignment horizontal="center"/>
    </xf>
    <xf numFmtId="0" fontId="49" fillId="0" borderId="37" xfId="43" applyFont="1" applyBorder="1" applyAlignment="1">
      <alignment horizontal="left" vertical="center"/>
    </xf>
    <xf numFmtId="0" fontId="49" fillId="0" borderId="55" xfId="43" applyFont="1" applyBorder="1" applyAlignment="1">
      <alignment horizontal="left" vertical="center"/>
    </xf>
    <xf numFmtId="0" fontId="49" fillId="0" borderId="36" xfId="43" applyFont="1" applyBorder="1" applyAlignment="1">
      <alignment horizontal="left" vertical="center"/>
    </xf>
    <xf numFmtId="0" fontId="46" fillId="0" borderId="0" xfId="43" applyFont="1" applyAlignment="1">
      <alignment horizontal="center" vertical="center"/>
    </xf>
    <xf numFmtId="0" fontId="47" fillId="0" borderId="11" xfId="66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vertical="center"/>
    </xf>
    <xf numFmtId="0" fontId="47" fillId="0" borderId="31" xfId="66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vertical="center"/>
    </xf>
    <xf numFmtId="0" fontId="53" fillId="0" borderId="28" xfId="0" applyFont="1" applyFill="1" applyBorder="1" applyAlignment="1">
      <alignment vertical="center"/>
    </xf>
    <xf numFmtId="0" fontId="53" fillId="0" borderId="19" xfId="0" applyFont="1" applyFill="1" applyBorder="1" applyAlignment="1">
      <alignment vertical="center"/>
    </xf>
    <xf numFmtId="0" fontId="53" fillId="0" borderId="20" xfId="0" applyFont="1" applyFill="1" applyBorder="1" applyAlignment="1">
      <alignment vertical="center"/>
    </xf>
    <xf numFmtId="0" fontId="53" fillId="0" borderId="21" xfId="0" applyFont="1" applyFill="1" applyBorder="1" applyAlignment="1">
      <alignment vertical="center"/>
    </xf>
    <xf numFmtId="0" fontId="47" fillId="0" borderId="24" xfId="66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vertical="center"/>
    </xf>
    <xf numFmtId="0" fontId="49" fillId="0" borderId="43" xfId="43" applyFont="1" applyBorder="1" applyAlignment="1">
      <alignment horizontal="left" vertical="center"/>
    </xf>
    <xf numFmtId="0" fontId="49" fillId="0" borderId="42" xfId="43" applyFont="1" applyBorder="1" applyAlignment="1">
      <alignment horizontal="left" vertical="center"/>
    </xf>
    <xf numFmtId="0" fontId="49" fillId="0" borderId="44" xfId="43" applyFont="1" applyBorder="1" applyAlignment="1">
      <alignment horizontal="left" vertical="center"/>
    </xf>
    <xf numFmtId="0" fontId="49" fillId="0" borderId="35" xfId="43" applyFont="1" applyBorder="1" applyAlignment="1">
      <alignment horizontal="left" vertical="center"/>
    </xf>
    <xf numFmtId="0" fontId="49" fillId="0" borderId="40" xfId="43" applyFont="1" applyBorder="1" applyAlignment="1">
      <alignment horizontal="left" vertical="center"/>
    </xf>
    <xf numFmtId="0" fontId="49" fillId="0" borderId="38" xfId="43" applyFont="1" applyBorder="1" applyAlignment="1">
      <alignment horizontal="left" vertical="center"/>
    </xf>
    <xf numFmtId="0" fontId="49" fillId="0" borderId="45" xfId="43" applyFont="1" applyFill="1" applyBorder="1" applyAlignment="1">
      <alignment horizontal="right" vertical="center"/>
    </xf>
    <xf numFmtId="0" fontId="49" fillId="0" borderId="26" xfId="43" applyFont="1" applyFill="1" applyBorder="1" applyAlignment="1">
      <alignment horizontal="right" vertical="center"/>
    </xf>
    <xf numFmtId="0" fontId="49" fillId="0" borderId="46" xfId="43" applyFont="1" applyFill="1" applyBorder="1" applyAlignment="1">
      <alignment horizontal="right" vertical="center"/>
    </xf>
    <xf numFmtId="0" fontId="49" fillId="0" borderId="0" xfId="0" applyFont="1" applyAlignment="1">
      <alignment horizontal="center"/>
    </xf>
    <xf numFmtId="0" fontId="49" fillId="0" borderId="2" xfId="43" applyFont="1" applyBorder="1" applyAlignment="1">
      <alignment horizontal="center" vertical="center"/>
    </xf>
    <xf numFmtId="0" fontId="49" fillId="0" borderId="20" xfId="43" applyFont="1" applyBorder="1" applyAlignment="1">
      <alignment horizontal="center" vertical="center"/>
    </xf>
    <xf numFmtId="0" fontId="49" fillId="0" borderId="24" xfId="43" applyFont="1" applyBorder="1" applyAlignment="1">
      <alignment horizontal="center" vertical="center"/>
    </xf>
    <xf numFmtId="0" fontId="49" fillId="0" borderId="17" xfId="43" applyFont="1" applyBorder="1" applyAlignment="1">
      <alignment horizontal="center" vertical="center"/>
    </xf>
    <xf numFmtId="0" fontId="52" fillId="0" borderId="24" xfId="43" applyFont="1" applyBorder="1" applyAlignment="1">
      <alignment horizontal="center" vertical="center"/>
    </xf>
    <xf numFmtId="0" fontId="52" fillId="0" borderId="2" xfId="43" applyFont="1" applyBorder="1" applyAlignment="1">
      <alignment horizontal="center" vertical="center"/>
    </xf>
    <xf numFmtId="0" fontId="52" fillId="0" borderId="17" xfId="43" applyFont="1" applyBorder="1" applyAlignment="1">
      <alignment horizontal="center" vertical="center"/>
    </xf>
    <xf numFmtId="0" fontId="49" fillId="0" borderId="24" xfId="43" applyFont="1" applyBorder="1" applyAlignment="1">
      <alignment horizontal="left" vertical="center"/>
    </xf>
    <xf numFmtId="0" fontId="49" fillId="0" borderId="2" xfId="43" applyFont="1" applyBorder="1" applyAlignment="1">
      <alignment horizontal="left" vertical="center"/>
    </xf>
    <xf numFmtId="0" fontId="49" fillId="0" borderId="19" xfId="43" applyFont="1" applyBorder="1" applyAlignment="1">
      <alignment horizontal="left" vertical="center"/>
    </xf>
    <xf numFmtId="0" fontId="49" fillId="0" borderId="20" xfId="43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/>
    </xf>
    <xf numFmtId="0" fontId="58" fillId="0" borderId="3" xfId="0" applyFont="1" applyBorder="1" applyAlignment="1">
      <alignment horizontal="left" vertical="center"/>
    </xf>
    <xf numFmtId="0" fontId="58" fillId="0" borderId="24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 wrapText="1"/>
    </xf>
    <xf numFmtId="0" fontId="47" fillId="0" borderId="11" xfId="43" applyFont="1" applyBorder="1" applyAlignment="1">
      <alignment horizontal="center" vertical="center"/>
    </xf>
    <xf numFmtId="0" fontId="47" fillId="0" borderId="15" xfId="43" applyFont="1" applyBorder="1" applyAlignment="1">
      <alignment horizontal="center" vertical="center"/>
    </xf>
    <xf numFmtId="0" fontId="47" fillId="0" borderId="31" xfId="43" applyFont="1" applyBorder="1" applyAlignment="1">
      <alignment horizontal="center" vertical="center"/>
    </xf>
    <xf numFmtId="0" fontId="47" fillId="0" borderId="28" xfId="43" applyFont="1" applyBorder="1" applyAlignment="1">
      <alignment horizontal="center" vertical="center"/>
    </xf>
    <xf numFmtId="0" fontId="47" fillId="0" borderId="19" xfId="43" applyFont="1" applyBorder="1" applyAlignment="1">
      <alignment horizontal="center" vertical="center"/>
    </xf>
    <xf numFmtId="0" fontId="47" fillId="0" borderId="21" xfId="43" applyFont="1" applyBorder="1" applyAlignment="1">
      <alignment horizontal="center" vertical="center"/>
    </xf>
    <xf numFmtId="0" fontId="58" fillId="0" borderId="17" xfId="0" applyFont="1" applyBorder="1" applyAlignment="1">
      <alignment horizontal="left" vertical="center"/>
    </xf>
    <xf numFmtId="0" fontId="58" fillId="0" borderId="47" xfId="0" applyFont="1" applyBorder="1" applyAlignment="1">
      <alignment horizontal="right" vertical="center"/>
    </xf>
    <xf numFmtId="0" fontId="47" fillId="0" borderId="3" xfId="43" applyFont="1" applyBorder="1" applyAlignment="1">
      <alignment horizontal="center" vertical="center"/>
    </xf>
    <xf numFmtId="38" fontId="49" fillId="0" borderId="24" xfId="60" applyNumberFormat="1" applyFont="1" applyBorder="1" applyAlignment="1">
      <alignment horizontal="center" vertical="center"/>
    </xf>
    <xf numFmtId="38" fontId="49" fillId="0" borderId="17" xfId="60" applyNumberFormat="1" applyFont="1" applyBorder="1" applyAlignment="1">
      <alignment horizontal="center" vertical="center"/>
    </xf>
    <xf numFmtId="40" fontId="49" fillId="0" borderId="24" xfId="60" applyFont="1" applyBorder="1" applyAlignment="1">
      <alignment horizontal="center" vertical="center"/>
    </xf>
    <xf numFmtId="40" fontId="49" fillId="0" borderId="17" xfId="60" applyFont="1" applyBorder="1" applyAlignment="1">
      <alignment horizontal="center" vertical="center"/>
    </xf>
    <xf numFmtId="40" fontId="49" fillId="0" borderId="24" xfId="43" applyNumberFormat="1" applyFont="1" applyBorder="1" applyAlignment="1">
      <alignment horizontal="center" vertical="center"/>
    </xf>
    <xf numFmtId="0" fontId="65" fillId="0" borderId="0" xfId="43" applyFont="1" applyBorder="1" applyAlignment="1">
      <alignment horizontal="left" vertical="center"/>
    </xf>
    <xf numFmtId="0" fontId="65" fillId="0" borderId="0" xfId="43" applyFont="1" applyBorder="1" applyAlignment="1">
      <alignment horizontal="center" vertical="center"/>
    </xf>
    <xf numFmtId="0" fontId="50" fillId="0" borderId="35" xfId="0" applyFont="1" applyFill="1" applyBorder="1" applyAlignment="1">
      <alignment horizontal="center"/>
    </xf>
    <xf numFmtId="0" fontId="50" fillId="0" borderId="40" xfId="0" applyFont="1" applyFill="1" applyBorder="1" applyAlignment="1">
      <alignment horizontal="center"/>
    </xf>
    <xf numFmtId="0" fontId="50" fillId="0" borderId="38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 vertical="center"/>
    </xf>
    <xf numFmtId="0" fontId="50" fillId="0" borderId="20" xfId="0" applyFont="1" applyFill="1" applyBorder="1" applyAlignment="1">
      <alignment horizontal="right"/>
    </xf>
    <xf numFmtId="0" fontId="58" fillId="0" borderId="2" xfId="0" applyFont="1" applyBorder="1" applyAlignment="1">
      <alignment horizontal="left" vertical="center"/>
    </xf>
    <xf numFmtId="0" fontId="50" fillId="0" borderId="2" xfId="0" applyFont="1" applyBorder="1" applyAlignment="1">
      <alignment horizontal="left" vertical="center"/>
    </xf>
    <xf numFmtId="2" fontId="65" fillId="0" borderId="0" xfId="44" applyNumberFormat="1" applyFont="1" applyFill="1" applyBorder="1" applyAlignment="1">
      <alignment horizontal="center"/>
    </xf>
    <xf numFmtId="0" fontId="49" fillId="0" borderId="0" xfId="0" applyFont="1" applyFill="1" applyAlignment="1">
      <alignment horizontal="center"/>
    </xf>
    <xf numFmtId="0" fontId="51" fillId="0" borderId="3" xfId="0" applyFont="1" applyFill="1" applyBorder="1" applyAlignment="1" applyProtection="1">
      <alignment horizontal="center" vertical="center"/>
      <protection locked="0"/>
    </xf>
    <xf numFmtId="0" fontId="48" fillId="0" borderId="43" xfId="0" applyFont="1" applyFill="1" applyBorder="1" applyAlignment="1">
      <alignment horizontal="left"/>
    </xf>
    <xf numFmtId="0" fontId="48" fillId="0" borderId="42" xfId="0" applyFont="1" applyFill="1" applyBorder="1" applyAlignment="1">
      <alignment horizontal="left"/>
    </xf>
    <xf numFmtId="0" fontId="48" fillId="0" borderId="44" xfId="0" applyFont="1" applyFill="1" applyBorder="1" applyAlignment="1">
      <alignment horizontal="left"/>
    </xf>
    <xf numFmtId="0" fontId="51" fillId="0" borderId="35" xfId="0" applyFont="1" applyFill="1" applyBorder="1" applyAlignment="1">
      <alignment horizontal="left" vertical="center"/>
    </xf>
    <xf numFmtId="0" fontId="51" fillId="0" borderId="40" xfId="0" applyFont="1" applyFill="1" applyBorder="1" applyAlignment="1">
      <alignment horizontal="left" vertical="center"/>
    </xf>
    <xf numFmtId="0" fontId="51" fillId="0" borderId="3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center"/>
    </xf>
    <xf numFmtId="0" fontId="50" fillId="0" borderId="26" xfId="0" applyFont="1" applyFill="1" applyBorder="1" applyAlignment="1">
      <alignment horizontal="center"/>
    </xf>
    <xf numFmtId="0" fontId="50" fillId="0" borderId="46" xfId="0" applyFont="1" applyFill="1" applyBorder="1" applyAlignment="1">
      <alignment horizontal="center"/>
    </xf>
    <xf numFmtId="0" fontId="66" fillId="0" borderId="0" xfId="43" applyFont="1" applyBorder="1" applyAlignment="1">
      <alignment horizontal="left" vertical="center"/>
    </xf>
    <xf numFmtId="0" fontId="50" fillId="0" borderId="35" xfId="0" applyFont="1" applyFill="1" applyBorder="1" applyAlignment="1">
      <alignment horizontal="left"/>
    </xf>
    <xf numFmtId="0" fontId="50" fillId="0" borderId="38" xfId="0" applyFont="1" applyFill="1" applyBorder="1" applyAlignment="1">
      <alignment horizontal="left"/>
    </xf>
    <xf numFmtId="0" fontId="51" fillId="0" borderId="31" xfId="0" applyFont="1" applyFill="1" applyBorder="1" applyAlignment="1" applyProtection="1">
      <alignment horizontal="center" vertical="center"/>
      <protection locked="0"/>
    </xf>
    <xf numFmtId="0" fontId="51" fillId="0" borderId="28" xfId="0" applyFont="1" applyFill="1" applyBorder="1" applyAlignment="1" applyProtection="1">
      <alignment horizontal="center" vertical="center"/>
      <protection locked="0"/>
    </xf>
    <xf numFmtId="0" fontId="49" fillId="0" borderId="43" xfId="0" applyFont="1" applyFill="1" applyBorder="1" applyAlignment="1">
      <alignment horizontal="left" vertical="center"/>
    </xf>
    <xf numFmtId="0" fontId="49" fillId="0" borderId="42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right"/>
    </xf>
    <xf numFmtId="0" fontId="9" fillId="0" borderId="35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43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3" fontId="63" fillId="0" borderId="41" xfId="0" applyNumberFormat="1" applyFont="1" applyFill="1" applyBorder="1" applyAlignment="1">
      <alignment horizontal="left" vertical="center"/>
    </xf>
    <xf numFmtId="3" fontId="63" fillId="0" borderId="39" xfId="0" applyNumberFormat="1" applyFont="1" applyFill="1" applyBorder="1" applyAlignment="1">
      <alignment horizontal="left" vertical="center"/>
    </xf>
    <xf numFmtId="3" fontId="47" fillId="0" borderId="35" xfId="0" applyNumberFormat="1" applyFont="1" applyFill="1" applyBorder="1" applyAlignment="1">
      <alignment horizontal="center" vertical="center"/>
    </xf>
    <xf numFmtId="3" fontId="47" fillId="0" borderId="38" xfId="0" applyNumberFormat="1" applyFont="1" applyFill="1" applyBorder="1" applyAlignment="1">
      <alignment horizontal="center" vertical="center"/>
    </xf>
    <xf numFmtId="38" fontId="76" fillId="7" borderId="35" xfId="60" applyNumberFormat="1" applyFont="1" applyFill="1" applyBorder="1" applyAlignment="1" applyProtection="1">
      <alignment horizontal="left"/>
    </xf>
    <xf numFmtId="38" fontId="76" fillId="7" borderId="38" xfId="60" applyNumberFormat="1" applyFont="1" applyFill="1" applyBorder="1" applyAlignment="1" applyProtection="1">
      <alignment horizontal="left"/>
    </xf>
    <xf numFmtId="38" fontId="62" fillId="7" borderId="35" xfId="60" applyNumberFormat="1" applyFont="1" applyFill="1" applyBorder="1" applyAlignment="1" applyProtection="1">
      <alignment horizontal="left" vertical="center"/>
    </xf>
    <xf numFmtId="38" fontId="62" fillId="7" borderId="38" xfId="60" applyNumberFormat="1" applyFont="1" applyFill="1" applyBorder="1" applyAlignment="1" applyProtection="1">
      <alignment horizontal="left" vertical="center"/>
    </xf>
    <xf numFmtId="3" fontId="49" fillId="0" borderId="35" xfId="0" applyNumberFormat="1" applyFont="1" applyBorder="1" applyAlignment="1">
      <alignment horizontal="left" vertical="center"/>
    </xf>
    <xf numFmtId="3" fontId="49" fillId="0" borderId="38" xfId="0" applyNumberFormat="1" applyFont="1" applyBorder="1" applyAlignment="1">
      <alignment horizontal="left" vertical="center"/>
    </xf>
    <xf numFmtId="38" fontId="49" fillId="0" borderId="35" xfId="60" applyNumberFormat="1" applyFont="1" applyFill="1" applyBorder="1" applyAlignment="1" applyProtection="1">
      <alignment horizontal="left" vertical="center"/>
    </xf>
    <xf numFmtId="38" fontId="49" fillId="0" borderId="38" xfId="60" applyNumberFormat="1" applyFont="1" applyFill="1" applyBorder="1" applyAlignment="1" applyProtection="1">
      <alignment horizontal="left" vertical="center"/>
    </xf>
    <xf numFmtId="0" fontId="49" fillId="0" borderId="37" xfId="0" applyFont="1" applyBorder="1" applyAlignment="1">
      <alignment horizontal="left" vertical="center"/>
    </xf>
    <xf numFmtId="0" fontId="49" fillId="0" borderId="36" xfId="0" applyFont="1" applyBorder="1" applyAlignment="1">
      <alignment horizontal="left" vertical="center"/>
    </xf>
    <xf numFmtId="0" fontId="49" fillId="0" borderId="35" xfId="0" applyFont="1" applyFill="1" applyBorder="1" applyAlignment="1">
      <alignment horizontal="left" vertical="center"/>
    </xf>
    <xf numFmtId="0" fontId="49" fillId="0" borderId="38" xfId="0" applyFont="1" applyFill="1" applyBorder="1" applyAlignment="1">
      <alignment horizontal="left" vertical="center"/>
    </xf>
    <xf numFmtId="38" fontId="63" fillId="7" borderId="35" xfId="60" applyNumberFormat="1" applyFont="1" applyFill="1" applyBorder="1" applyAlignment="1" applyProtection="1">
      <alignment horizontal="center"/>
    </xf>
    <xf numFmtId="38" fontId="63" fillId="7" borderId="38" xfId="60" applyNumberFormat="1" applyFont="1" applyFill="1" applyBorder="1" applyAlignment="1" applyProtection="1">
      <alignment horizontal="center"/>
    </xf>
    <xf numFmtId="3" fontId="76" fillId="0" borderId="35" xfId="0" applyNumberFormat="1" applyFont="1" applyFill="1" applyBorder="1" applyAlignment="1">
      <alignment horizontal="left" vertical="center"/>
    </xf>
    <xf numFmtId="3" fontId="76" fillId="0" borderId="38" xfId="0" applyNumberFormat="1" applyFont="1" applyFill="1" applyBorder="1" applyAlignment="1">
      <alignment horizontal="left" vertical="center"/>
    </xf>
    <xf numFmtId="0" fontId="50" fillId="0" borderId="3" xfId="0" applyFont="1" applyBorder="1" applyAlignment="1">
      <alignment horizontal="left" vertical="center"/>
    </xf>
    <xf numFmtId="0" fontId="50" fillId="0" borderId="48" xfId="0" applyFont="1" applyBorder="1" applyAlignment="1">
      <alignment horizontal="right" vertical="center"/>
    </xf>
    <xf numFmtId="0" fontId="50" fillId="0" borderId="47" xfId="0" applyFont="1" applyBorder="1" applyAlignment="1">
      <alignment horizontal="right" vertical="center"/>
    </xf>
    <xf numFmtId="0" fontId="50" fillId="0" borderId="49" xfId="0" applyFont="1" applyBorder="1" applyAlignment="1">
      <alignment horizontal="right" vertical="center"/>
    </xf>
    <xf numFmtId="0" fontId="63" fillId="0" borderId="7" xfId="0" applyFont="1" applyFill="1" applyBorder="1" applyAlignment="1">
      <alignment horizontal="center" vertical="center"/>
    </xf>
    <xf numFmtId="0" fontId="63" fillId="0" borderId="8" xfId="0" applyFont="1" applyFill="1" applyBorder="1" applyAlignment="1">
      <alignment horizontal="center" vertical="center"/>
    </xf>
    <xf numFmtId="0" fontId="63" fillId="0" borderId="19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34" xfId="0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center" vertical="center"/>
    </xf>
    <xf numFmtId="38" fontId="62" fillId="7" borderId="35" xfId="60" applyNumberFormat="1" applyFont="1" applyFill="1" applyBorder="1" applyAlignment="1" applyProtection="1">
      <alignment horizontal="left"/>
    </xf>
    <xf numFmtId="38" fontId="62" fillId="7" borderId="38" xfId="60" applyNumberFormat="1" applyFont="1" applyFill="1" applyBorder="1" applyAlignment="1" applyProtection="1">
      <alignment horizontal="left"/>
    </xf>
    <xf numFmtId="3" fontId="62" fillId="0" borderId="41" xfId="0" applyNumberFormat="1" applyFont="1" applyFill="1" applyBorder="1" applyAlignment="1">
      <alignment horizontal="left" vertical="center"/>
    </xf>
    <xf numFmtId="3" fontId="62" fillId="0" borderId="39" xfId="0" applyNumberFormat="1" applyFont="1" applyFill="1" applyBorder="1" applyAlignment="1">
      <alignment horizontal="left" vertical="center"/>
    </xf>
    <xf numFmtId="3" fontId="64" fillId="0" borderId="43" xfId="0" applyNumberFormat="1" applyFont="1" applyFill="1" applyBorder="1" applyAlignment="1">
      <alignment horizontal="left" vertical="center"/>
    </xf>
    <xf numFmtId="3" fontId="64" fillId="0" borderId="44" xfId="0" applyNumberFormat="1" applyFont="1" applyFill="1" applyBorder="1" applyAlignment="1">
      <alignment horizontal="left" vertical="center"/>
    </xf>
    <xf numFmtId="0" fontId="62" fillId="0" borderId="35" xfId="0" applyFont="1" applyFill="1" applyBorder="1" applyAlignment="1">
      <alignment horizontal="center"/>
    </xf>
    <xf numFmtId="0" fontId="62" fillId="0" borderId="38" xfId="0" applyFont="1" applyFill="1" applyBorder="1" applyAlignment="1">
      <alignment horizontal="center"/>
    </xf>
    <xf numFmtId="0" fontId="63" fillId="0" borderId="37" xfId="0" applyFont="1" applyFill="1" applyBorder="1" applyAlignment="1">
      <alignment horizontal="left"/>
    </xf>
    <xf numFmtId="0" fontId="63" fillId="0" borderId="36" xfId="0" applyFont="1" applyFill="1" applyBorder="1" applyAlignment="1">
      <alignment horizontal="left"/>
    </xf>
    <xf numFmtId="0" fontId="54" fillId="0" borderId="3" xfId="0" applyFont="1" applyBorder="1" applyAlignment="1">
      <alignment horizontal="center" vertical="center"/>
    </xf>
    <xf numFmtId="3" fontId="49" fillId="0" borderId="35" xfId="0" applyNumberFormat="1" applyFont="1" applyFill="1" applyBorder="1" applyAlignment="1">
      <alignment horizontal="left" vertical="center"/>
    </xf>
    <xf numFmtId="3" fontId="49" fillId="0" borderId="38" xfId="0" applyNumberFormat="1" applyFont="1" applyFill="1" applyBorder="1" applyAlignment="1">
      <alignment horizontal="left" vertical="center"/>
    </xf>
    <xf numFmtId="0" fontId="64" fillId="0" borderId="43" xfId="0" applyFont="1" applyFill="1" applyBorder="1" applyAlignment="1">
      <alignment horizontal="left"/>
    </xf>
    <xf numFmtId="0" fontId="64" fillId="0" borderId="44" xfId="0" applyFont="1" applyFill="1" applyBorder="1" applyAlignment="1">
      <alignment horizontal="left"/>
    </xf>
    <xf numFmtId="0" fontId="63" fillId="0" borderId="24" xfId="0" applyFont="1" applyFill="1" applyBorder="1" applyAlignment="1">
      <alignment horizontal="center"/>
    </xf>
    <xf numFmtId="0" fontId="63" fillId="0" borderId="17" xfId="0" applyFont="1" applyFill="1" applyBorder="1" applyAlignment="1">
      <alignment horizontal="center"/>
    </xf>
    <xf numFmtId="0" fontId="62" fillId="0" borderId="37" xfId="0" applyFont="1" applyFill="1" applyBorder="1" applyAlignment="1">
      <alignment horizontal="center"/>
    </xf>
    <xf numFmtId="0" fontId="62" fillId="0" borderId="36" xfId="0" applyFont="1" applyFill="1" applyBorder="1" applyAlignment="1">
      <alignment horizontal="center"/>
    </xf>
    <xf numFmtId="0" fontId="64" fillId="0" borderId="35" xfId="0" applyFont="1" applyFill="1" applyBorder="1" applyAlignment="1">
      <alignment horizontal="left"/>
    </xf>
    <xf numFmtId="0" fontId="64" fillId="0" borderId="38" xfId="0" applyFont="1" applyFill="1" applyBorder="1" applyAlignment="1">
      <alignment horizontal="left"/>
    </xf>
    <xf numFmtId="49" fontId="63" fillId="0" borderId="34" xfId="0" applyNumberFormat="1" applyFont="1" applyFill="1" applyBorder="1" applyAlignment="1">
      <alignment horizontal="center" vertical="center"/>
    </xf>
    <xf numFmtId="49" fontId="63" fillId="0" borderId="15" xfId="0" applyNumberFormat="1" applyFont="1" applyFill="1" applyBorder="1" applyAlignment="1">
      <alignment horizontal="center" vertical="center"/>
    </xf>
    <xf numFmtId="0" fontId="47" fillId="0" borderId="34" xfId="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38" fontId="50" fillId="7" borderId="35" xfId="60" applyNumberFormat="1" applyFont="1" applyFill="1" applyBorder="1" applyAlignment="1" applyProtection="1">
      <alignment horizontal="left" vertical="center"/>
    </xf>
    <xf numFmtId="38" fontId="50" fillId="7" borderId="38" xfId="60" applyNumberFormat="1" applyFont="1" applyFill="1" applyBorder="1" applyAlignment="1" applyProtection="1">
      <alignment horizontal="left" vertical="center"/>
    </xf>
    <xf numFmtId="38" fontId="76" fillId="7" borderId="35" xfId="60" applyNumberFormat="1" applyFont="1" applyFill="1" applyBorder="1" applyAlignment="1" applyProtection="1">
      <alignment horizontal="left" vertical="center"/>
    </xf>
    <xf numFmtId="38" fontId="76" fillId="7" borderId="38" xfId="60" applyNumberFormat="1" applyFont="1" applyFill="1" applyBorder="1" applyAlignment="1" applyProtection="1">
      <alignment horizontal="left" vertical="center"/>
    </xf>
    <xf numFmtId="3" fontId="47" fillId="0" borderId="35" xfId="0" applyNumberFormat="1" applyFont="1" applyFill="1" applyBorder="1" applyAlignment="1">
      <alignment horizontal="left" vertical="center"/>
    </xf>
    <xf numFmtId="3" fontId="47" fillId="0" borderId="38" xfId="0" applyNumberFormat="1" applyFont="1" applyFill="1" applyBorder="1" applyAlignment="1">
      <alignment horizontal="left" vertical="center"/>
    </xf>
    <xf numFmtId="0" fontId="50" fillId="0" borderId="35" xfId="0" applyFont="1" applyFill="1" applyBorder="1" applyAlignment="1">
      <alignment horizontal="left" vertical="center"/>
    </xf>
    <xf numFmtId="0" fontId="50" fillId="0" borderId="38" xfId="0" applyFont="1" applyFill="1" applyBorder="1" applyAlignment="1">
      <alignment horizontal="left" vertical="center"/>
    </xf>
    <xf numFmtId="38" fontId="50" fillId="7" borderId="35" xfId="60" applyNumberFormat="1" applyFont="1" applyFill="1" applyBorder="1" applyAlignment="1" applyProtection="1">
      <alignment vertical="center"/>
    </xf>
    <xf numFmtId="38" fontId="50" fillId="7" borderId="38" xfId="60" applyNumberFormat="1" applyFont="1" applyFill="1" applyBorder="1" applyAlignment="1" applyProtection="1">
      <alignment vertical="center"/>
    </xf>
    <xf numFmtId="0" fontId="47" fillId="0" borderId="24" xfId="0" applyFont="1" applyFill="1" applyBorder="1" applyAlignment="1">
      <alignment horizontal="center"/>
    </xf>
    <xf numFmtId="0" fontId="47" fillId="0" borderId="17" xfId="0" applyFont="1" applyFill="1" applyBorder="1" applyAlignment="1">
      <alignment horizontal="center"/>
    </xf>
    <xf numFmtId="38" fontId="50" fillId="7" borderId="35" xfId="60" applyNumberFormat="1" applyFont="1" applyFill="1" applyBorder="1" applyAlignment="1" applyProtection="1">
      <alignment horizontal="left"/>
    </xf>
    <xf numFmtId="38" fontId="50" fillId="7" borderId="38" xfId="60" applyNumberFormat="1" applyFont="1" applyFill="1" applyBorder="1" applyAlignment="1" applyProtection="1">
      <alignment horizontal="left"/>
    </xf>
    <xf numFmtId="0" fontId="48" fillId="0" borderId="35" xfId="0" applyFont="1" applyFill="1" applyBorder="1" applyAlignment="1">
      <alignment horizontal="left"/>
    </xf>
    <xf numFmtId="0" fontId="48" fillId="0" borderId="38" xfId="0" applyFont="1" applyFill="1" applyBorder="1" applyAlignment="1">
      <alignment horizontal="left"/>
    </xf>
    <xf numFmtId="0" fontId="47" fillId="0" borderId="19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9" fillId="0" borderId="35" xfId="0" applyFont="1" applyFill="1" applyBorder="1" applyAlignment="1">
      <alignment horizontal="left"/>
    </xf>
    <xf numFmtId="0" fontId="49" fillId="0" borderId="38" xfId="0" applyFont="1" applyFill="1" applyBorder="1" applyAlignment="1">
      <alignment horizontal="left"/>
    </xf>
    <xf numFmtId="0" fontId="47" fillId="0" borderId="35" xfId="0" applyFont="1" applyFill="1" applyBorder="1" applyAlignment="1">
      <alignment horizontal="left"/>
    </xf>
    <xf numFmtId="0" fontId="47" fillId="0" borderId="38" xfId="0" applyFont="1" applyFill="1" applyBorder="1" applyAlignment="1">
      <alignment horizontal="left"/>
    </xf>
    <xf numFmtId="0" fontId="46" fillId="0" borderId="20" xfId="0" applyFont="1" applyFill="1" applyBorder="1" applyAlignment="1">
      <alignment horizontal="center" vertical="center"/>
    </xf>
    <xf numFmtId="0" fontId="48" fillId="0" borderId="41" xfId="0" applyFont="1" applyFill="1" applyBorder="1" applyAlignment="1">
      <alignment horizontal="left"/>
    </xf>
    <xf numFmtId="0" fontId="48" fillId="0" borderId="39" xfId="0" applyFont="1" applyFill="1" applyBorder="1" applyAlignment="1">
      <alignment horizontal="left"/>
    </xf>
    <xf numFmtId="0" fontId="58" fillId="0" borderId="49" xfId="0" applyFont="1" applyBorder="1" applyAlignment="1">
      <alignment horizontal="right" vertical="center"/>
    </xf>
    <xf numFmtId="0" fontId="47" fillId="0" borderId="50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47" fillId="0" borderId="51" xfId="0" quotePrefix="1" applyFont="1" applyFill="1" applyBorder="1" applyAlignment="1" applyProtection="1">
      <alignment horizontal="center" vertical="center"/>
      <protection locked="0"/>
    </xf>
    <xf numFmtId="0" fontId="47" fillId="0" borderId="52" xfId="0" quotePrefix="1" applyFont="1" applyFill="1" applyBorder="1" applyAlignment="1" applyProtection="1">
      <alignment horizontal="center" vertical="center"/>
      <protection locked="0"/>
    </xf>
    <xf numFmtId="0" fontId="47" fillId="0" borderId="51" xfId="0" applyFont="1" applyFill="1" applyBorder="1" applyAlignment="1" applyProtection="1">
      <alignment horizontal="center" vertical="center"/>
      <protection locked="0"/>
    </xf>
    <xf numFmtId="0" fontId="47" fillId="0" borderId="52" xfId="0" applyFont="1" applyFill="1" applyBorder="1" applyAlignment="1" applyProtection="1">
      <alignment horizontal="center" vertical="center"/>
      <protection locked="0"/>
    </xf>
    <xf numFmtId="0" fontId="59" fillId="0" borderId="0" xfId="0" applyFont="1" applyBorder="1" applyAlignment="1">
      <alignment horizontal="center"/>
    </xf>
    <xf numFmtId="0" fontId="60" fillId="0" borderId="24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0" fillId="0" borderId="17" xfId="0" applyFont="1" applyBorder="1" applyAlignment="1">
      <alignment horizontal="center" vertical="center"/>
    </xf>
    <xf numFmtId="0" fontId="58" fillId="0" borderId="48" xfId="0" applyFont="1" applyBorder="1" applyAlignment="1">
      <alignment horizontal="right" vertical="center"/>
    </xf>
    <xf numFmtId="40" fontId="38" fillId="7" borderId="53" xfId="60" applyFont="1" applyFill="1" applyBorder="1" applyAlignment="1">
      <alignment horizontal="center"/>
    </xf>
    <xf numFmtId="40" fontId="38" fillId="7" borderId="1" xfId="60" applyFont="1" applyFill="1" applyBorder="1" applyAlignment="1">
      <alignment horizontal="center"/>
    </xf>
    <xf numFmtId="0" fontId="29" fillId="7" borderId="53" xfId="69" applyFont="1" applyFill="1" applyBorder="1" applyAlignment="1">
      <alignment horizontal="center"/>
    </xf>
    <xf numFmtId="0" fontId="29" fillId="7" borderId="54" xfId="69" applyFont="1" applyFill="1" applyBorder="1" applyAlignment="1">
      <alignment horizontal="center"/>
    </xf>
    <xf numFmtId="40" fontId="67" fillId="0" borderId="7" xfId="60" applyFont="1" applyBorder="1" applyAlignment="1">
      <alignment horizontal="left"/>
    </xf>
    <xf numFmtId="40" fontId="67" fillId="0" borderId="0" xfId="60" applyFont="1" applyBorder="1" applyAlignment="1">
      <alignment horizontal="left"/>
    </xf>
    <xf numFmtId="40" fontId="4" fillId="0" borderId="0" xfId="60" applyFont="1" applyBorder="1" applyAlignment="1">
      <alignment vertical="center"/>
    </xf>
    <xf numFmtId="40" fontId="12" fillId="0" borderId="7" xfId="60" applyFont="1" applyBorder="1" applyAlignment="1">
      <alignment horizontal="center"/>
    </xf>
    <xf numFmtId="40" fontId="12" fillId="0" borderId="0" xfId="60" applyFont="1" applyBorder="1" applyAlignment="1">
      <alignment horizontal="center"/>
    </xf>
    <xf numFmtId="40" fontId="12" fillId="0" borderId="8" xfId="6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71" fillId="0" borderId="0" xfId="0" applyFont="1" applyBorder="1" applyAlignment="1">
      <alignment horizontal="center"/>
    </xf>
    <xf numFmtId="0" fontId="69" fillId="0" borderId="0" xfId="0" applyFont="1" applyBorder="1" applyAlignment="1">
      <alignment horizontal="center"/>
    </xf>
  </cellXfs>
  <cellStyles count="78">
    <cellStyle name=",;F'KOIT[[WAAHK" xfId="1" xr:uid="{00000000-0005-0000-0000-000000000000}"/>
    <cellStyle name="?? [0]_PERSONAL" xfId="2" xr:uid="{00000000-0005-0000-0000-000001000000}"/>
    <cellStyle name="???? [0.00]_????" xfId="3" xr:uid="{00000000-0005-0000-0000-000002000000}"/>
    <cellStyle name="??????[0]_PERSONAL" xfId="4" xr:uid="{00000000-0005-0000-0000-000003000000}"/>
    <cellStyle name="??????PERSONAL" xfId="5" xr:uid="{00000000-0005-0000-0000-000004000000}"/>
    <cellStyle name="?????[0]_PERSONAL" xfId="6" xr:uid="{00000000-0005-0000-0000-000005000000}"/>
    <cellStyle name="?????PERSONAL" xfId="7" xr:uid="{00000000-0005-0000-0000-000006000000}"/>
    <cellStyle name="????_????" xfId="8" xr:uid="{00000000-0005-0000-0000-000007000000}"/>
    <cellStyle name="???[0]_PERSONAL" xfId="9" xr:uid="{00000000-0005-0000-0000-000008000000}"/>
    <cellStyle name="???_PERSONAL" xfId="10" xr:uid="{00000000-0005-0000-0000-000009000000}"/>
    <cellStyle name="??_??" xfId="11" xr:uid="{00000000-0005-0000-0000-00000A000000}"/>
    <cellStyle name="?@??laroux" xfId="12" xr:uid="{00000000-0005-0000-0000-00000B000000}"/>
    <cellStyle name="=C:\WINDOWS\SYSTEM32\COMMAND.COM" xfId="13" xr:uid="{00000000-0005-0000-0000-00000C000000}"/>
    <cellStyle name="Calc Currency (0)" xfId="14" xr:uid="{00000000-0005-0000-0000-00000D000000}"/>
    <cellStyle name="Calc Currency (2)" xfId="15" xr:uid="{00000000-0005-0000-0000-00000E000000}"/>
    <cellStyle name="Calc Percent (0)" xfId="16" xr:uid="{00000000-0005-0000-0000-00000F000000}"/>
    <cellStyle name="Calc Percent (1)" xfId="17" xr:uid="{00000000-0005-0000-0000-000010000000}"/>
    <cellStyle name="Calc Percent (2)" xfId="18" xr:uid="{00000000-0005-0000-0000-000011000000}"/>
    <cellStyle name="Calc Units (0)" xfId="19" xr:uid="{00000000-0005-0000-0000-000012000000}"/>
    <cellStyle name="Calc Units (1)" xfId="20" xr:uid="{00000000-0005-0000-0000-000013000000}"/>
    <cellStyle name="Calc Units (2)" xfId="21" xr:uid="{00000000-0005-0000-0000-000014000000}"/>
    <cellStyle name="Comma" xfId="60" builtinId="3"/>
    <cellStyle name="Comma [00]" xfId="22" xr:uid="{00000000-0005-0000-0000-000015000000}"/>
    <cellStyle name="Comma_50-8355เฉพาะปัว" xfId="23" xr:uid="{00000000-0005-0000-0000-000016000000}"/>
    <cellStyle name="Comma_แบบตารางใหม่" xfId="24" xr:uid="{00000000-0005-0000-0000-000017000000}"/>
    <cellStyle name="Currency [00]" xfId="25" xr:uid="{00000000-0005-0000-0000-000018000000}"/>
    <cellStyle name="Date Short" xfId="26" xr:uid="{00000000-0005-0000-0000-000019000000}"/>
    <cellStyle name="Enter Currency (0)" xfId="27" xr:uid="{00000000-0005-0000-0000-00001A000000}"/>
    <cellStyle name="Enter Currency (2)" xfId="28" xr:uid="{00000000-0005-0000-0000-00001B000000}"/>
    <cellStyle name="Enter Units (0)" xfId="29" xr:uid="{00000000-0005-0000-0000-00001C000000}"/>
    <cellStyle name="Enter Units (1)" xfId="30" xr:uid="{00000000-0005-0000-0000-00001D000000}"/>
    <cellStyle name="Enter Units (2)" xfId="31" xr:uid="{00000000-0005-0000-0000-00001E000000}"/>
    <cellStyle name="Grey" xfId="32" xr:uid="{00000000-0005-0000-0000-00001F000000}"/>
    <cellStyle name="Header1" xfId="33" xr:uid="{00000000-0005-0000-0000-000020000000}"/>
    <cellStyle name="Header2" xfId="34" xr:uid="{00000000-0005-0000-0000-000021000000}"/>
    <cellStyle name="Input [yellow]" xfId="35" xr:uid="{00000000-0005-0000-0000-000022000000}"/>
    <cellStyle name="Link Currency (0)" xfId="36" xr:uid="{00000000-0005-0000-0000-000023000000}"/>
    <cellStyle name="Link Currency (2)" xfId="37" xr:uid="{00000000-0005-0000-0000-000024000000}"/>
    <cellStyle name="Link Units (0)" xfId="38" xr:uid="{00000000-0005-0000-0000-000025000000}"/>
    <cellStyle name="Link Units (1)" xfId="39" xr:uid="{00000000-0005-0000-0000-000026000000}"/>
    <cellStyle name="Link Units (2)" xfId="40" xr:uid="{00000000-0005-0000-0000-000027000000}"/>
    <cellStyle name="Normal" xfId="0" builtinId="0"/>
    <cellStyle name="Normal - Style1" xfId="41" xr:uid="{00000000-0005-0000-0000-000028000000}"/>
    <cellStyle name="Normal 22" xfId="75" xr:uid="{DF891B98-A4F7-4ABA-9A8F-BFE68E97C672}"/>
    <cellStyle name="Normal_50-10127อุดรธานี" xfId="42" xr:uid="{00000000-0005-0000-0000-00002A000000}"/>
    <cellStyle name="Normal_N_H" xfId="77" xr:uid="{BF57B7DE-41A0-45A5-AF33-32946BA54AB9}"/>
    <cellStyle name="Normal_แบบตารางใหม่" xfId="43" xr:uid="{00000000-0005-0000-0000-00002B000000}"/>
    <cellStyle name="Normal_ใบสรุปราคา (2)" xfId="44" xr:uid="{00000000-0005-0000-0000-00002C000000}"/>
    <cellStyle name="ParaBirimi [0]_RESULTS" xfId="45" xr:uid="{00000000-0005-0000-0000-00002D000000}"/>
    <cellStyle name="ParaBirimi_RESULTS" xfId="46" xr:uid="{00000000-0005-0000-0000-00002E000000}"/>
    <cellStyle name="Percent [0]" xfId="47" xr:uid="{00000000-0005-0000-0000-00002F000000}"/>
    <cellStyle name="Percent [00]" xfId="48" xr:uid="{00000000-0005-0000-0000-000030000000}"/>
    <cellStyle name="Percent [2]" xfId="49" xr:uid="{00000000-0005-0000-0000-000031000000}"/>
    <cellStyle name="PrePop Currency (0)" xfId="50" xr:uid="{00000000-0005-0000-0000-000032000000}"/>
    <cellStyle name="PrePop Currency (2)" xfId="51" xr:uid="{00000000-0005-0000-0000-000033000000}"/>
    <cellStyle name="PrePop Units (0)" xfId="52" xr:uid="{00000000-0005-0000-0000-000034000000}"/>
    <cellStyle name="PrePop Units (1)" xfId="53" xr:uid="{00000000-0005-0000-0000-000035000000}"/>
    <cellStyle name="PrePop Units (2)" xfId="54" xr:uid="{00000000-0005-0000-0000-000036000000}"/>
    <cellStyle name="Text Indent A" xfId="55" xr:uid="{00000000-0005-0000-0000-000037000000}"/>
    <cellStyle name="Text Indent B" xfId="56" xr:uid="{00000000-0005-0000-0000-000038000000}"/>
    <cellStyle name="Text Indent C" xfId="57" xr:uid="{00000000-0005-0000-0000-000039000000}"/>
    <cellStyle name="Virg? [0]_RESULTS" xfId="58" xr:uid="{00000000-0005-0000-0000-00003A000000}"/>
    <cellStyle name="Virg?_RESULTS" xfId="59" xr:uid="{00000000-0005-0000-0000-00003B000000}"/>
    <cellStyle name="เครื่องหมายจุลภาค 15" xfId="74" xr:uid="{F552EC14-2CD1-4D56-8E31-B9DF583DADEE}"/>
    <cellStyle name="เครื่องหมายจุลภาค 2" xfId="61" xr:uid="{00000000-0005-0000-0000-00003D000000}"/>
    <cellStyle name="เครื่องหมายจุลภาค 3" xfId="70" xr:uid="{00000000-0005-0000-0000-00003E000000}"/>
    <cellStyle name="เครื่องหมายจุลภาค_4580&amp;87-7-46" xfId="62" xr:uid="{00000000-0005-0000-0000-00003F000000}"/>
    <cellStyle name="เชื่อมโยงหลายมิติ_10091" xfId="63" xr:uid="{00000000-0005-0000-0000-000040000000}"/>
    <cellStyle name="เปอร์เซ็นต์ 2" xfId="72" xr:uid="{00000000-0005-0000-0000-00004A000000}"/>
    <cellStyle name="ตามการเชื่อมโยงหลายมิติ_10091" xfId="64" xr:uid="{00000000-0005-0000-0000-000041000000}"/>
    <cellStyle name="ปกติ 2" xfId="65" xr:uid="{00000000-0005-0000-0000-000043000000}"/>
    <cellStyle name="ปกติ 2 5" xfId="73" xr:uid="{FEEEDDDA-B1B6-43FD-9FE9-8807B0DBED59}"/>
    <cellStyle name="ปกติ 3" xfId="71" xr:uid="{00000000-0005-0000-0000-000044000000}"/>
    <cellStyle name="ปกติ_4580&amp;87-7-46" xfId="66" xr:uid="{00000000-0005-0000-0000-000045000000}"/>
    <cellStyle name="ปกติ_50-8732  ฟอร์มตารางใหม่" xfId="67" xr:uid="{00000000-0005-0000-0000-000046000000}"/>
    <cellStyle name="ปกติ_โบสถ์คริสขนาดเล็ก" xfId="76" xr:uid="{F477B578-99D7-485D-80A7-C6DFF3D44EF7}"/>
    <cellStyle name="ปกติ_คำนวณค่าเฉลี่ย Factor-F_6% 2" xfId="69" xr:uid="{00000000-0005-0000-0000-000047000000}"/>
    <cellStyle name="ปกติ_อาคาร สนง.ระบบบริการการแพทย์ฉุกเฉิน 10252" xfId="68" xr:uid="{00000000-0005-0000-0000-00004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14</xdr:row>
      <xdr:rowOff>0</xdr:rowOff>
    </xdr:from>
    <xdr:to>
      <xdr:col>1</xdr:col>
      <xdr:colOff>57150</xdr:colOff>
      <xdr:row>14</xdr:row>
      <xdr:rowOff>0</xdr:rowOff>
    </xdr:to>
    <xdr:sp macro="" textlink="">
      <xdr:nvSpPr>
        <xdr:cNvPr id="24891" name="Rectangle 1">
          <a:extLst>
            <a:ext uri="{FF2B5EF4-FFF2-40B4-BE49-F238E27FC236}">
              <a16:creationId xmlns:a16="http://schemas.microsoft.com/office/drawing/2014/main" id="{00000000-0008-0000-0100-00003B610000}"/>
            </a:ext>
          </a:extLst>
        </xdr:cNvPr>
        <xdr:cNvSpPr>
          <a:spLocks noChangeArrowheads="1"/>
        </xdr:cNvSpPr>
      </xdr:nvSpPr>
      <xdr:spPr bwMode="auto">
        <a:xfrm>
          <a:off x="981075" y="42291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180975</xdr:colOff>
      <xdr:row>20</xdr:row>
      <xdr:rowOff>114300</xdr:rowOff>
    </xdr:from>
    <xdr:to>
      <xdr:col>0</xdr:col>
      <xdr:colOff>285750</xdr:colOff>
      <xdr:row>20</xdr:row>
      <xdr:rowOff>228600</xdr:rowOff>
    </xdr:to>
    <xdr:sp macro="" textlink="">
      <xdr:nvSpPr>
        <xdr:cNvPr id="24892" name="Rectangle 11">
          <a:extLst>
            <a:ext uri="{FF2B5EF4-FFF2-40B4-BE49-F238E27FC236}">
              <a16:creationId xmlns:a16="http://schemas.microsoft.com/office/drawing/2014/main" id="{00000000-0008-0000-0100-00003C610000}"/>
            </a:ext>
          </a:extLst>
        </xdr:cNvPr>
        <xdr:cNvSpPr>
          <a:spLocks noChangeArrowheads="1"/>
        </xdr:cNvSpPr>
      </xdr:nvSpPr>
      <xdr:spPr bwMode="auto">
        <a:xfrm>
          <a:off x="704850" y="6191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66675</xdr:rowOff>
    </xdr:from>
    <xdr:to>
      <xdr:col>0</xdr:col>
      <xdr:colOff>257175</xdr:colOff>
      <xdr:row>20</xdr:row>
      <xdr:rowOff>180975</xdr:rowOff>
    </xdr:to>
    <xdr:sp macro="" textlink="">
      <xdr:nvSpPr>
        <xdr:cNvPr id="24498" name="Rectangle 2">
          <a:extLst>
            <a:ext uri="{FF2B5EF4-FFF2-40B4-BE49-F238E27FC236}">
              <a16:creationId xmlns:a16="http://schemas.microsoft.com/office/drawing/2014/main" id="{00000000-0008-0000-0200-0000B25F0000}"/>
            </a:ext>
          </a:extLst>
        </xdr:cNvPr>
        <xdr:cNvSpPr>
          <a:spLocks noChangeArrowheads="1"/>
        </xdr:cNvSpPr>
      </xdr:nvSpPr>
      <xdr:spPr bwMode="auto">
        <a:xfrm>
          <a:off x="152400" y="56388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21</xdr:row>
      <xdr:rowOff>57150</xdr:rowOff>
    </xdr:from>
    <xdr:to>
      <xdr:col>0</xdr:col>
      <xdr:colOff>257175</xdr:colOff>
      <xdr:row>21</xdr:row>
      <xdr:rowOff>171450</xdr:rowOff>
    </xdr:to>
    <xdr:sp macro="" textlink="">
      <xdr:nvSpPr>
        <xdr:cNvPr id="24499" name="Rectangle 2">
          <a:extLst>
            <a:ext uri="{FF2B5EF4-FFF2-40B4-BE49-F238E27FC236}">
              <a16:creationId xmlns:a16="http://schemas.microsoft.com/office/drawing/2014/main" id="{00000000-0008-0000-0200-0000B35F0000}"/>
            </a:ext>
          </a:extLst>
        </xdr:cNvPr>
        <xdr:cNvSpPr>
          <a:spLocks noChangeArrowheads="1"/>
        </xdr:cNvSpPr>
      </xdr:nvSpPr>
      <xdr:spPr bwMode="auto">
        <a:xfrm>
          <a:off x="152400" y="5905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3648;&#3626;&#3609;&#3629;&#3619;&#3634;&#3588;&#3634;-%20(&#3626;&#3641;&#3605;&#3619;)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วัดใต้"/>
      <sheetName val="산근"/>
      <sheetName val="#REF"/>
      <sheetName val="封面 "/>
      <sheetName val="粉刷"/>
      <sheetName val="裝修"/>
      <sheetName val="風管工程"/>
      <sheetName val="合約價"/>
      <sheetName val="ราคาต่อหน่วย2-9"/>
      <sheetName val="_x0000__x0000__x0000__x0000__x0000_@_x001c__x0014__x0000__x0000__x0000__x0000__x0000__x0002__x0011__x0014__x0000__x0000__x0000__x0000__x0000_ñCe?_x0001__x0000__x0000__x0000_0_x0000_"/>
      <sheetName val=""/>
      <sheetName val="รวมราคาทั้งสิ้น"/>
      <sheetName val="????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  <sheetName val="สรุ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7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E381B-83F3-4ADA-9D44-34710F14124C}">
  <sheetPr>
    <tabColor rgb="FFF01080"/>
  </sheetPr>
  <dimension ref="A1:T43"/>
  <sheetViews>
    <sheetView tabSelected="1" topLeftCell="B1" workbookViewId="0">
      <selection activeCell="N15" sqref="N15:P23"/>
    </sheetView>
  </sheetViews>
  <sheetFormatPr defaultColWidth="9.33203125" defaultRowHeight="18.75"/>
  <cols>
    <col min="1" max="1" width="6.83203125" style="88" hidden="1" customWidth="1"/>
    <col min="2" max="2" width="5.83203125" style="88" customWidth="1"/>
    <col min="3" max="3" width="9.5" style="113" customWidth="1"/>
    <col min="4" max="4" width="47" style="88" customWidth="1"/>
    <col min="5" max="5" width="10" style="88" customWidth="1"/>
    <col min="6" max="6" width="6.6640625" style="88" customWidth="1"/>
    <col min="7" max="7" width="12.33203125" style="414" customWidth="1"/>
    <col min="8" max="8" width="14.1640625" style="114" customWidth="1"/>
    <col min="9" max="9" width="12.1640625" style="114" bestFit="1" customWidth="1"/>
    <col min="10" max="10" width="10.83203125" style="109" customWidth="1"/>
    <col min="11" max="11" width="18.6640625" style="115" customWidth="1"/>
    <col min="12" max="12" width="10.6640625" style="109" customWidth="1"/>
    <col min="13" max="13" width="16.5" style="86" customWidth="1"/>
    <col min="14" max="14" width="18.1640625" style="87" customWidth="1"/>
    <col min="15" max="15" width="15.6640625" style="88" customWidth="1"/>
    <col min="16" max="16" width="12.33203125" style="88" customWidth="1"/>
    <col min="17" max="17" width="10.83203125" style="110" customWidth="1"/>
    <col min="18" max="18" width="10.6640625" style="110" customWidth="1"/>
    <col min="19" max="19" width="10.33203125" style="109" customWidth="1"/>
    <col min="20" max="20" width="14.6640625" style="110" customWidth="1"/>
    <col min="21" max="16384" width="9.33203125" style="88"/>
  </cols>
  <sheetData>
    <row r="1" spans="2:20" ht="35.25" customHeight="1">
      <c r="B1" s="674" t="s">
        <v>50</v>
      </c>
      <c r="C1" s="674"/>
      <c r="D1" s="674"/>
      <c r="E1" s="674"/>
      <c r="F1" s="674"/>
      <c r="G1" s="674"/>
      <c r="H1" s="674"/>
      <c r="I1" s="674"/>
      <c r="J1" s="674"/>
      <c r="K1" s="674"/>
      <c r="L1" s="674"/>
      <c r="Q1" s="88"/>
      <c r="R1" s="88"/>
      <c r="S1" s="88"/>
      <c r="T1" s="88"/>
    </row>
    <row r="2" spans="2:20" ht="22.5" customHeight="1">
      <c r="B2" s="543" t="s">
        <v>117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Q2" s="88"/>
      <c r="R2" s="88"/>
      <c r="S2" s="88"/>
      <c r="T2" s="88"/>
    </row>
    <row r="3" spans="2:20" ht="22.5" customHeight="1">
      <c r="B3" s="543" t="str">
        <f>ปร5!A3</f>
        <v>ชื่อโครงการ/ปรับปรุงสนามกีฬา</v>
      </c>
      <c r="C3" s="544"/>
      <c r="D3" s="544"/>
      <c r="E3" s="544"/>
      <c r="F3" s="544"/>
      <c r="G3" s="544"/>
      <c r="H3" s="544"/>
      <c r="I3" s="544"/>
      <c r="J3" s="544"/>
      <c r="K3" s="544"/>
      <c r="L3" s="544"/>
      <c r="Q3" s="88"/>
      <c r="R3" s="88"/>
      <c r="S3" s="88"/>
      <c r="T3" s="88"/>
    </row>
    <row r="4" spans="2:20">
      <c r="B4" s="553" t="s">
        <v>100</v>
      </c>
      <c r="C4" s="544"/>
      <c r="D4" s="544"/>
      <c r="E4" s="544"/>
      <c r="F4" s="544"/>
      <c r="G4" s="544"/>
      <c r="H4" s="544"/>
      <c r="I4" s="544"/>
      <c r="J4" s="544"/>
      <c r="K4" s="544"/>
      <c r="L4" s="544"/>
      <c r="Q4" s="88"/>
      <c r="R4" s="88"/>
      <c r="S4" s="88"/>
      <c r="T4" s="88"/>
    </row>
    <row r="5" spans="2:20">
      <c r="B5" s="553" t="s">
        <v>99</v>
      </c>
      <c r="C5" s="544"/>
      <c r="D5" s="544"/>
      <c r="E5" s="544"/>
      <c r="F5" s="544"/>
      <c r="G5" s="544"/>
      <c r="H5" s="544"/>
      <c r="I5" s="544"/>
      <c r="J5" s="544"/>
      <c r="K5" s="544"/>
      <c r="L5" s="544"/>
      <c r="Q5" s="88"/>
      <c r="R5" s="88"/>
      <c r="S5" s="88"/>
      <c r="T5" s="88"/>
    </row>
    <row r="6" spans="2:20">
      <c r="B6" s="543" t="str">
        <f>ปร5!A6</f>
        <v xml:space="preserve">คำนวณราคากลางโดย   งานอาคารสถานที่     เมื่อวันที่   เดือน </v>
      </c>
      <c r="C6" s="544"/>
      <c r="D6" s="544"/>
      <c r="E6" s="544"/>
      <c r="F6" s="544"/>
      <c r="G6" s="544"/>
      <c r="H6" s="544"/>
      <c r="I6" s="544"/>
      <c r="J6" s="544"/>
      <c r="K6" s="544"/>
      <c r="L6" s="544"/>
      <c r="Q6" s="88"/>
      <c r="R6" s="88"/>
      <c r="S6" s="88"/>
      <c r="T6" s="88"/>
    </row>
    <row r="7" spans="2:20" ht="19.5" thickBot="1">
      <c r="B7" s="554" t="s">
        <v>55</v>
      </c>
      <c r="C7" s="554"/>
      <c r="D7" s="554"/>
      <c r="E7" s="554"/>
      <c r="F7" s="554"/>
      <c r="G7" s="554"/>
      <c r="H7" s="554"/>
      <c r="I7" s="554"/>
      <c r="J7" s="554"/>
      <c r="K7" s="554"/>
      <c r="L7" s="677" t="s">
        <v>55</v>
      </c>
      <c r="Q7" s="88"/>
      <c r="R7" s="88"/>
      <c r="S7" s="88"/>
      <c r="T7" s="88"/>
    </row>
    <row r="8" spans="2:20" ht="22.15" customHeight="1" thickTop="1">
      <c r="B8" s="680" t="s">
        <v>13</v>
      </c>
      <c r="C8" s="678" t="s">
        <v>15</v>
      </c>
      <c r="D8" s="679"/>
      <c r="E8" s="680" t="s">
        <v>17</v>
      </c>
      <c r="F8" s="680" t="s">
        <v>16</v>
      </c>
      <c r="G8" s="683" t="s">
        <v>18</v>
      </c>
      <c r="H8" s="684"/>
      <c r="I8" s="681" t="s">
        <v>19</v>
      </c>
      <c r="J8" s="682"/>
      <c r="K8" s="62" t="s">
        <v>20</v>
      </c>
      <c r="L8" s="117" t="s">
        <v>14</v>
      </c>
      <c r="Q8" s="88"/>
      <c r="R8" s="88"/>
      <c r="S8" s="88"/>
      <c r="T8" s="88"/>
    </row>
    <row r="9" spans="2:20" ht="22.15" customHeight="1">
      <c r="B9" s="651"/>
      <c r="C9" s="668"/>
      <c r="D9" s="669"/>
      <c r="E9" s="651"/>
      <c r="F9" s="651"/>
      <c r="G9" s="406" t="s">
        <v>51</v>
      </c>
      <c r="H9" s="85" t="s">
        <v>52</v>
      </c>
      <c r="I9" s="481" t="s">
        <v>51</v>
      </c>
      <c r="J9" s="85" t="s">
        <v>52</v>
      </c>
      <c r="K9" s="118" t="s">
        <v>53</v>
      </c>
      <c r="L9" s="66"/>
      <c r="Q9" s="88"/>
      <c r="R9" s="88"/>
      <c r="S9" s="88"/>
      <c r="T9" s="88"/>
    </row>
    <row r="10" spans="2:20" ht="22.15" customHeight="1">
      <c r="B10" s="67"/>
      <c r="C10" s="573" t="s">
        <v>96</v>
      </c>
      <c r="D10" s="575"/>
      <c r="E10" s="467"/>
      <c r="F10" s="67"/>
      <c r="G10" s="407"/>
      <c r="H10" s="67"/>
      <c r="I10" s="67"/>
      <c r="J10" s="67"/>
      <c r="K10" s="69"/>
      <c r="L10" s="119"/>
      <c r="Q10" s="88"/>
      <c r="R10" s="88"/>
      <c r="S10" s="88"/>
      <c r="T10" s="88"/>
    </row>
    <row r="11" spans="2:20" ht="22.15" customHeight="1">
      <c r="B11" s="71"/>
      <c r="C11" s="675" t="s">
        <v>126</v>
      </c>
      <c r="D11" s="676"/>
      <c r="E11" s="393"/>
      <c r="F11" s="71"/>
      <c r="G11" s="408"/>
      <c r="H11" s="107"/>
      <c r="I11" s="380"/>
      <c r="J11" s="107"/>
      <c r="K11" s="496"/>
      <c r="L11" s="103"/>
      <c r="Q11" s="88"/>
      <c r="R11" s="88"/>
      <c r="S11" s="88"/>
      <c r="T11" s="88"/>
    </row>
    <row r="12" spans="2:20" ht="22.15" customHeight="1">
      <c r="B12" s="70"/>
      <c r="C12" s="658" t="s">
        <v>196</v>
      </c>
      <c r="D12" s="659"/>
      <c r="E12" s="393"/>
      <c r="F12" s="71" t="s">
        <v>122</v>
      </c>
      <c r="G12" s="408"/>
      <c r="H12" s="107"/>
      <c r="I12" s="380"/>
      <c r="J12" s="107"/>
      <c r="K12" s="384"/>
      <c r="L12" s="83"/>
      <c r="Q12" s="88"/>
      <c r="R12" s="88"/>
      <c r="S12" s="88"/>
      <c r="T12" s="88"/>
    </row>
    <row r="13" spans="2:20" ht="22.15" customHeight="1">
      <c r="B13" s="70"/>
      <c r="C13" s="658" t="s">
        <v>207</v>
      </c>
      <c r="D13" s="659"/>
      <c r="E13" s="393"/>
      <c r="F13" s="71" t="s">
        <v>122</v>
      </c>
      <c r="G13" s="408"/>
      <c r="H13" s="107"/>
      <c r="I13" s="380"/>
      <c r="J13" s="107"/>
      <c r="K13" s="384"/>
      <c r="L13" s="81"/>
      <c r="Q13" s="88"/>
      <c r="R13" s="88"/>
      <c r="S13" s="88"/>
      <c r="T13" s="88"/>
    </row>
    <row r="14" spans="2:20" ht="22.15" customHeight="1">
      <c r="B14" s="104"/>
      <c r="C14" s="675" t="s">
        <v>194</v>
      </c>
      <c r="D14" s="676"/>
      <c r="E14" s="469"/>
      <c r="F14" s="369"/>
      <c r="G14" s="368"/>
      <c r="H14" s="331"/>
      <c r="I14" s="313"/>
      <c r="J14" s="331"/>
      <c r="K14" s="332"/>
      <c r="L14" s="370"/>
      <c r="Q14" s="88"/>
      <c r="R14" s="88"/>
      <c r="S14" s="88"/>
      <c r="T14" s="88"/>
    </row>
    <row r="15" spans="2:20" ht="22.15" customHeight="1">
      <c r="B15" s="104"/>
      <c r="C15" s="658" t="s">
        <v>195</v>
      </c>
      <c r="D15" s="659"/>
      <c r="E15" s="396"/>
      <c r="F15" s="396" t="s">
        <v>122</v>
      </c>
      <c r="G15" s="410"/>
      <c r="H15" s="107"/>
      <c r="I15" s="380"/>
      <c r="J15" s="107"/>
      <c r="K15" s="384"/>
      <c r="L15" s="81"/>
      <c r="Q15" s="88"/>
      <c r="R15" s="88"/>
      <c r="S15" s="88"/>
      <c r="T15" s="88"/>
    </row>
    <row r="16" spans="2:20" ht="22.15" customHeight="1">
      <c r="B16" s="366"/>
      <c r="C16" s="658"/>
      <c r="D16" s="659"/>
      <c r="E16" s="472"/>
      <c r="F16" s="104"/>
      <c r="G16" s="409"/>
      <c r="H16" s="276"/>
      <c r="I16" s="106"/>
      <c r="J16" s="276"/>
      <c r="K16" s="277"/>
      <c r="L16" s="81"/>
      <c r="Q16" s="88"/>
      <c r="R16" s="88"/>
      <c r="S16" s="88"/>
      <c r="T16" s="88"/>
    </row>
    <row r="17" spans="2:20" ht="22.15" customHeight="1">
      <c r="B17" s="484"/>
      <c r="C17" s="675" t="s">
        <v>149</v>
      </c>
      <c r="D17" s="676"/>
      <c r="E17" s="469"/>
      <c r="F17" s="367"/>
      <c r="G17" s="368"/>
      <c r="H17" s="341"/>
      <c r="I17" s="340"/>
      <c r="J17" s="341"/>
      <c r="K17" s="342"/>
      <c r="L17" s="127"/>
      <c r="Q17" s="88"/>
      <c r="R17" s="88"/>
      <c r="S17" s="88"/>
      <c r="T17" s="88"/>
    </row>
    <row r="18" spans="2:20" ht="22.15" customHeight="1">
      <c r="B18" s="82"/>
      <c r="C18" s="652" t="s">
        <v>150</v>
      </c>
      <c r="D18" s="653"/>
      <c r="E18" s="396"/>
      <c r="F18" s="396" t="s">
        <v>122</v>
      </c>
      <c r="G18" s="410"/>
      <c r="H18" s="107"/>
      <c r="I18" s="380"/>
      <c r="J18" s="107"/>
      <c r="K18" s="384"/>
      <c r="L18" s="83"/>
      <c r="Q18" s="88"/>
      <c r="R18" s="88"/>
      <c r="S18" s="88"/>
      <c r="T18" s="88"/>
    </row>
    <row r="19" spans="2:20" ht="22.15" customHeight="1">
      <c r="B19" s="75"/>
      <c r="C19" s="652" t="s">
        <v>213</v>
      </c>
      <c r="D19" s="653"/>
      <c r="E19" s="396"/>
      <c r="F19" s="396" t="s">
        <v>122</v>
      </c>
      <c r="G19" s="368"/>
      <c r="H19" s="107"/>
      <c r="I19" s="380"/>
      <c r="J19" s="107"/>
      <c r="K19" s="384"/>
      <c r="L19" s="83"/>
      <c r="Q19" s="88"/>
      <c r="R19" s="88"/>
      <c r="S19" s="88"/>
      <c r="T19" s="88"/>
    </row>
    <row r="20" spans="2:20" ht="22.15" customHeight="1">
      <c r="B20" s="74"/>
      <c r="C20" s="670" t="s">
        <v>151</v>
      </c>
      <c r="D20" s="671"/>
      <c r="E20" s="396"/>
      <c r="F20" s="396" t="s">
        <v>122</v>
      </c>
      <c r="G20" s="411"/>
      <c r="H20" s="107"/>
      <c r="I20" s="380"/>
      <c r="J20" s="107"/>
      <c r="K20" s="384"/>
      <c r="L20" s="78"/>
      <c r="Q20" s="88"/>
      <c r="R20" s="88"/>
      <c r="S20" s="88"/>
      <c r="T20" s="88"/>
    </row>
    <row r="21" spans="2:20" ht="22.15" customHeight="1">
      <c r="B21" s="74"/>
      <c r="C21" s="664"/>
      <c r="D21" s="665"/>
      <c r="E21" s="396"/>
      <c r="F21" s="396"/>
      <c r="G21" s="410"/>
      <c r="H21" s="107"/>
      <c r="I21" s="380"/>
      <c r="J21" s="107"/>
      <c r="K21" s="384"/>
      <c r="L21" s="78"/>
      <c r="O21" s="87"/>
      <c r="Q21" s="88"/>
      <c r="R21" s="88"/>
      <c r="S21" s="88"/>
      <c r="T21" s="88"/>
    </row>
    <row r="22" spans="2:20" ht="22.15" customHeight="1">
      <c r="B22" s="74"/>
      <c r="C22" s="675"/>
      <c r="D22" s="676"/>
      <c r="E22" s="469"/>
      <c r="F22" s="369"/>
      <c r="G22" s="368"/>
      <c r="H22" s="331"/>
      <c r="I22" s="313"/>
      <c r="J22" s="331"/>
      <c r="K22" s="332"/>
      <c r="L22" s="78"/>
      <c r="Q22" s="88"/>
      <c r="R22" s="88"/>
      <c r="S22" s="88"/>
      <c r="T22" s="88"/>
    </row>
    <row r="23" spans="2:20" ht="22.15" customHeight="1">
      <c r="B23" s="74"/>
      <c r="C23" s="658"/>
      <c r="D23" s="659"/>
      <c r="E23" s="396"/>
      <c r="F23" s="396"/>
      <c r="G23" s="410"/>
      <c r="H23" s="107"/>
      <c r="I23" s="380"/>
      <c r="J23" s="107"/>
      <c r="K23" s="384"/>
      <c r="L23" s="78"/>
      <c r="Q23" s="88"/>
      <c r="R23" s="88"/>
      <c r="S23" s="88"/>
      <c r="T23" s="88"/>
    </row>
    <row r="24" spans="2:20" ht="22.15" customHeight="1">
      <c r="B24" s="74"/>
      <c r="C24" s="660"/>
      <c r="D24" s="661"/>
      <c r="E24" s="469"/>
      <c r="F24" s="367"/>
      <c r="G24" s="368"/>
      <c r="H24" s="341"/>
      <c r="I24" s="74"/>
      <c r="J24" s="341"/>
      <c r="K24" s="341"/>
      <c r="L24" s="78"/>
      <c r="Q24" s="88"/>
      <c r="R24" s="88"/>
      <c r="S24" s="88"/>
      <c r="T24" s="88"/>
    </row>
    <row r="25" spans="2:20" ht="22.15" customHeight="1">
      <c r="B25" s="74"/>
      <c r="C25" s="658"/>
      <c r="D25" s="659"/>
      <c r="E25" s="469"/>
      <c r="F25" s="367"/>
      <c r="G25" s="368"/>
      <c r="H25" s="341"/>
      <c r="I25" s="74"/>
      <c r="J25" s="341"/>
      <c r="K25" s="342"/>
      <c r="L25" s="78"/>
      <c r="Q25" s="88"/>
      <c r="R25" s="88"/>
      <c r="S25" s="88"/>
      <c r="T25" s="88"/>
    </row>
    <row r="26" spans="2:20" ht="22.15" customHeight="1">
      <c r="B26" s="74"/>
      <c r="C26" s="675"/>
      <c r="D26" s="676"/>
      <c r="E26" s="469"/>
      <c r="F26" s="367"/>
      <c r="G26" s="368"/>
      <c r="H26" s="341"/>
      <c r="I26" s="340"/>
      <c r="J26" s="341"/>
      <c r="K26" s="342"/>
      <c r="L26" s="78"/>
      <c r="Q26" s="88"/>
      <c r="R26" s="88"/>
      <c r="S26" s="88"/>
      <c r="T26" s="88"/>
    </row>
    <row r="27" spans="2:20" ht="22.15" customHeight="1">
      <c r="B27" s="74"/>
      <c r="C27" s="652"/>
      <c r="D27" s="653"/>
      <c r="E27" s="396"/>
      <c r="F27" s="396"/>
      <c r="G27" s="410"/>
      <c r="H27" s="107"/>
      <c r="I27" s="380"/>
      <c r="J27" s="107"/>
      <c r="K27" s="384"/>
      <c r="L27" s="78"/>
      <c r="Q27" s="88"/>
      <c r="R27" s="88"/>
      <c r="S27" s="88"/>
      <c r="T27" s="88"/>
    </row>
    <row r="28" spans="2:20" ht="22.15" customHeight="1">
      <c r="B28" s="74"/>
      <c r="C28" s="652"/>
      <c r="D28" s="653"/>
      <c r="E28" s="396"/>
      <c r="F28" s="396"/>
      <c r="G28" s="368"/>
      <c r="H28" s="107"/>
      <c r="I28" s="380"/>
      <c r="J28" s="107"/>
      <c r="K28" s="384"/>
      <c r="L28" s="78"/>
      <c r="Q28" s="88"/>
      <c r="R28" s="88"/>
      <c r="S28" s="88"/>
      <c r="T28" s="88"/>
    </row>
    <row r="29" spans="2:20" ht="22.15" customHeight="1">
      <c r="B29" s="74"/>
      <c r="C29" s="611"/>
      <c r="D29" s="612"/>
      <c r="E29" s="396"/>
      <c r="F29" s="396"/>
      <c r="G29" s="411"/>
      <c r="H29" s="107"/>
      <c r="I29" s="380"/>
      <c r="J29" s="107"/>
      <c r="K29" s="384"/>
      <c r="L29" s="78"/>
      <c r="Q29" s="88"/>
      <c r="R29" s="88"/>
      <c r="S29" s="88"/>
      <c r="T29" s="88"/>
    </row>
    <row r="30" spans="2:20" ht="22.15" customHeight="1">
      <c r="B30" s="74"/>
      <c r="C30" s="670"/>
      <c r="D30" s="671"/>
      <c r="E30" s="396"/>
      <c r="F30" s="396"/>
      <c r="G30" s="411"/>
      <c r="H30" s="107"/>
      <c r="I30" s="380"/>
      <c r="J30" s="107"/>
      <c r="K30" s="384"/>
      <c r="L30" s="78"/>
      <c r="Q30" s="88"/>
      <c r="R30" s="88"/>
      <c r="S30" s="88"/>
      <c r="T30" s="88"/>
    </row>
    <row r="31" spans="2:20" ht="22.15" customHeight="1">
      <c r="B31" s="74"/>
      <c r="C31" s="672"/>
      <c r="D31" s="673"/>
      <c r="E31" s="392"/>
      <c r="F31" s="71"/>
      <c r="G31" s="411"/>
      <c r="H31" s="71"/>
      <c r="I31" s="74"/>
      <c r="J31" s="74"/>
      <c r="K31" s="84"/>
      <c r="L31" s="78"/>
      <c r="Q31" s="88"/>
      <c r="R31" s="88"/>
      <c r="S31" s="88"/>
      <c r="T31" s="88"/>
    </row>
    <row r="32" spans="2:20" ht="22.15" customHeight="1">
      <c r="B32" s="74"/>
      <c r="C32" s="672"/>
      <c r="D32" s="673"/>
      <c r="E32" s="392"/>
      <c r="F32" s="71"/>
      <c r="G32" s="411"/>
      <c r="H32" s="71"/>
      <c r="I32" s="74"/>
      <c r="J32" s="74"/>
      <c r="K32" s="84"/>
      <c r="L32" s="78"/>
      <c r="Q32" s="88"/>
      <c r="R32" s="88"/>
      <c r="S32" s="88"/>
      <c r="T32" s="88"/>
    </row>
    <row r="33" spans="2:20" ht="22.15" customHeight="1">
      <c r="B33" s="74"/>
      <c r="C33" s="672"/>
      <c r="D33" s="673"/>
      <c r="E33" s="392"/>
      <c r="F33" s="71"/>
      <c r="G33" s="411"/>
      <c r="H33" s="71"/>
      <c r="I33" s="74"/>
      <c r="J33" s="74"/>
      <c r="K33" s="84"/>
      <c r="L33" s="78"/>
      <c r="Q33" s="88"/>
      <c r="R33" s="88"/>
      <c r="S33" s="88"/>
      <c r="T33" s="88"/>
    </row>
    <row r="34" spans="2:20" ht="22.15" customHeight="1">
      <c r="B34" s="74"/>
      <c r="C34" s="672"/>
      <c r="D34" s="673"/>
      <c r="E34" s="392"/>
      <c r="F34" s="71"/>
      <c r="G34" s="411"/>
      <c r="H34" s="71"/>
      <c r="I34" s="74"/>
      <c r="J34" s="74"/>
      <c r="K34" s="84"/>
      <c r="L34" s="78"/>
      <c r="Q34" s="88"/>
      <c r="R34" s="88"/>
      <c r="S34" s="88"/>
      <c r="T34" s="88"/>
    </row>
    <row r="35" spans="2:20" ht="22.15" customHeight="1">
      <c r="B35" s="74"/>
      <c r="C35" s="672"/>
      <c r="D35" s="673"/>
      <c r="E35" s="392"/>
      <c r="F35" s="71"/>
      <c r="G35" s="411"/>
      <c r="H35" s="71"/>
      <c r="I35" s="74"/>
      <c r="J35" s="74"/>
      <c r="K35" s="84"/>
      <c r="L35" s="78"/>
      <c r="Q35" s="88"/>
      <c r="R35" s="88"/>
      <c r="S35" s="88"/>
      <c r="T35" s="88"/>
    </row>
    <row r="36" spans="2:20" ht="22.15" customHeight="1">
      <c r="B36" s="74"/>
      <c r="C36" s="672"/>
      <c r="D36" s="673"/>
      <c r="E36" s="392"/>
      <c r="F36" s="71"/>
      <c r="G36" s="411"/>
      <c r="H36" s="71"/>
      <c r="I36" s="74"/>
      <c r="J36" s="74"/>
      <c r="K36" s="84"/>
      <c r="L36" s="78"/>
      <c r="Q36" s="88"/>
      <c r="R36" s="88"/>
      <c r="S36" s="88"/>
      <c r="T36" s="88"/>
    </row>
    <row r="37" spans="2:20" ht="22.15" customHeight="1">
      <c r="B37" s="74"/>
      <c r="C37" s="672"/>
      <c r="D37" s="673"/>
      <c r="E37" s="392"/>
      <c r="F37" s="71"/>
      <c r="G37" s="411"/>
      <c r="H37" s="71"/>
      <c r="I37" s="74"/>
      <c r="J37" s="74"/>
      <c r="K37" s="84"/>
      <c r="L37" s="78"/>
      <c r="Q37" s="88"/>
      <c r="R37" s="88"/>
      <c r="S37" s="88"/>
      <c r="T37" s="88"/>
    </row>
    <row r="38" spans="2:20" ht="22.15" customHeight="1">
      <c r="B38" s="74"/>
      <c r="C38" s="672"/>
      <c r="D38" s="673"/>
      <c r="E38" s="392"/>
      <c r="F38" s="71"/>
      <c r="G38" s="411"/>
      <c r="H38" s="71"/>
      <c r="I38" s="74"/>
      <c r="J38" s="74"/>
      <c r="K38" s="84"/>
      <c r="L38" s="78"/>
      <c r="Q38" s="88"/>
      <c r="R38" s="88"/>
      <c r="S38" s="88"/>
      <c r="T38" s="88"/>
    </row>
    <row r="39" spans="2:20" ht="22.15" customHeight="1">
      <c r="B39" s="74"/>
      <c r="C39" s="672"/>
      <c r="D39" s="673"/>
      <c r="E39" s="392"/>
      <c r="F39" s="71"/>
      <c r="G39" s="411"/>
      <c r="H39" s="71"/>
      <c r="I39" s="74"/>
      <c r="J39" s="74"/>
      <c r="K39" s="84"/>
      <c r="L39" s="78"/>
      <c r="Q39" s="88"/>
      <c r="R39" s="88"/>
      <c r="S39" s="88"/>
      <c r="T39" s="88"/>
    </row>
    <row r="40" spans="2:20" ht="22.15" customHeight="1">
      <c r="B40" s="74"/>
      <c r="C40" s="672"/>
      <c r="D40" s="673"/>
      <c r="E40" s="392"/>
      <c r="F40" s="71"/>
      <c r="G40" s="411"/>
      <c r="H40" s="71"/>
      <c r="I40" s="74"/>
      <c r="J40" s="74"/>
      <c r="K40" s="84"/>
      <c r="L40" s="78"/>
      <c r="Q40" s="88"/>
      <c r="R40" s="88"/>
      <c r="S40" s="88"/>
      <c r="T40" s="88"/>
    </row>
    <row r="41" spans="2:20" ht="22.15" customHeight="1">
      <c r="B41" s="95"/>
      <c r="C41" s="672"/>
      <c r="D41" s="673"/>
      <c r="E41" s="483"/>
      <c r="F41" s="93"/>
      <c r="G41" s="412"/>
      <c r="H41" s="93"/>
      <c r="I41" s="95"/>
      <c r="J41" s="95"/>
      <c r="K41" s="80"/>
      <c r="L41" s="96"/>
      <c r="Q41" s="88"/>
      <c r="R41" s="88"/>
      <c r="S41" s="88"/>
      <c r="T41" s="88"/>
    </row>
    <row r="42" spans="2:20" ht="22.15" customHeight="1">
      <c r="B42" s="97"/>
      <c r="C42" s="662" t="s">
        <v>92</v>
      </c>
      <c r="D42" s="663"/>
      <c r="E42" s="482"/>
      <c r="F42" s="97"/>
      <c r="G42" s="413"/>
      <c r="H42" s="97"/>
      <c r="I42" s="99"/>
      <c r="J42" s="97"/>
      <c r="K42" s="394"/>
      <c r="L42" s="101"/>
      <c r="Q42" s="88"/>
      <c r="R42" s="88"/>
      <c r="S42" s="88"/>
      <c r="T42" s="88"/>
    </row>
    <row r="43" spans="2:20">
      <c r="M43" s="108"/>
      <c r="N43" s="88"/>
      <c r="Q43" s="88"/>
      <c r="R43" s="88"/>
      <c r="S43" s="88"/>
      <c r="T43" s="88"/>
    </row>
  </sheetData>
  <mergeCells count="46">
    <mergeCell ref="C40:D40"/>
    <mergeCell ref="C41:D41"/>
    <mergeCell ref="C42:D42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7:L7"/>
    <mergeCell ref="B8:B9"/>
    <mergeCell ref="C8:D9"/>
    <mergeCell ref="E8:E9"/>
    <mergeCell ref="F8:F9"/>
    <mergeCell ref="G8:H8"/>
    <mergeCell ref="I8:J8"/>
    <mergeCell ref="B1:L1"/>
    <mergeCell ref="B2:L2"/>
    <mergeCell ref="B3:L3"/>
    <mergeCell ref="B4:L4"/>
    <mergeCell ref="B5:L5"/>
    <mergeCell ref="B6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01080"/>
  </sheetPr>
  <dimension ref="A1:T20"/>
  <sheetViews>
    <sheetView view="pageBreakPreview" topLeftCell="B1" zoomScaleNormal="100" zoomScaleSheetLayoutView="100" workbookViewId="0">
      <selection activeCell="I17" sqref="I17"/>
    </sheetView>
  </sheetViews>
  <sheetFormatPr defaultColWidth="9.33203125" defaultRowHeight="18.75"/>
  <cols>
    <col min="1" max="1" width="6.83203125" style="88" hidden="1" customWidth="1"/>
    <col min="2" max="2" width="5.83203125" style="88" customWidth="1"/>
    <col min="3" max="3" width="9.5" style="113" customWidth="1"/>
    <col min="4" max="4" width="41.1640625" style="88" customWidth="1"/>
    <col min="5" max="5" width="7.6640625" style="88" customWidth="1"/>
    <col min="6" max="6" width="8.5" style="88" customWidth="1"/>
    <col min="7" max="8" width="12.6640625" style="114" customWidth="1"/>
    <col min="9" max="9" width="12.1640625" style="114" bestFit="1" customWidth="1"/>
    <col min="10" max="10" width="11" style="109" customWidth="1"/>
    <col min="11" max="11" width="15.5" style="115" customWidth="1"/>
    <col min="12" max="12" width="10.6640625" style="109" customWidth="1"/>
    <col min="13" max="13" width="16.5" style="86" customWidth="1"/>
    <col min="14" max="14" width="18.1640625" style="87" customWidth="1"/>
    <col min="15" max="15" width="15.6640625" style="88" customWidth="1"/>
    <col min="16" max="16" width="12.33203125" style="88" customWidth="1"/>
    <col min="17" max="17" width="10.83203125" style="110" customWidth="1"/>
    <col min="18" max="18" width="10.6640625" style="110" customWidth="1"/>
    <col min="19" max="19" width="10.33203125" style="109" customWidth="1"/>
    <col min="20" max="20" width="14.6640625" style="110" customWidth="1"/>
    <col min="21" max="16384" width="9.33203125" style="88"/>
  </cols>
  <sheetData>
    <row r="1" spans="2:20" ht="27" customHeight="1">
      <c r="B1" s="674" t="s">
        <v>101</v>
      </c>
      <c r="C1" s="674"/>
      <c r="D1" s="674"/>
      <c r="E1" s="674"/>
      <c r="F1" s="674"/>
      <c r="G1" s="674"/>
      <c r="H1" s="674"/>
      <c r="I1" s="674"/>
      <c r="J1" s="674"/>
      <c r="K1" s="674"/>
      <c r="L1" s="674"/>
      <c r="Q1" s="88"/>
      <c r="R1" s="88"/>
      <c r="S1" s="88"/>
      <c r="T1" s="88"/>
    </row>
    <row r="2" spans="2:20" ht="22.5" customHeight="1">
      <c r="B2" s="686" t="s">
        <v>102</v>
      </c>
      <c r="C2" s="687"/>
      <c r="D2" s="687"/>
      <c r="E2" s="687"/>
      <c r="F2" s="687"/>
      <c r="G2" s="687"/>
      <c r="H2" s="687"/>
      <c r="I2" s="687"/>
      <c r="J2" s="687"/>
      <c r="K2" s="687"/>
      <c r="L2" s="688"/>
      <c r="Q2" s="88"/>
      <c r="R2" s="88"/>
      <c r="S2" s="88"/>
      <c r="T2" s="88"/>
    </row>
    <row r="3" spans="2:20" ht="22.5" customHeight="1">
      <c r="B3" s="617" t="str">
        <f>ปร5!A3</f>
        <v>ชื่อโครงการ/ปรับปรุงสนามกีฬา</v>
      </c>
      <c r="C3" s="544"/>
      <c r="D3" s="544"/>
      <c r="E3" s="544"/>
      <c r="F3" s="544"/>
      <c r="G3" s="544"/>
      <c r="H3" s="544"/>
      <c r="I3" s="544"/>
      <c r="J3" s="544"/>
      <c r="K3" s="544"/>
      <c r="L3" s="544"/>
      <c r="N3" s="125"/>
      <c r="O3" s="125"/>
      <c r="P3" s="125"/>
      <c r="Q3" s="125"/>
      <c r="R3" s="125"/>
      <c r="S3" s="125"/>
      <c r="T3" s="113"/>
    </row>
    <row r="4" spans="2:20">
      <c r="B4" s="544" t="s">
        <v>100</v>
      </c>
      <c r="C4" s="544"/>
      <c r="D4" s="544"/>
      <c r="E4" s="544"/>
      <c r="F4" s="544"/>
      <c r="G4" s="544"/>
      <c r="H4" s="544"/>
      <c r="I4" s="544"/>
      <c r="J4" s="544"/>
      <c r="K4" s="544"/>
      <c r="L4" s="544"/>
      <c r="N4" s="125"/>
      <c r="O4" s="125"/>
      <c r="P4" s="125"/>
      <c r="Q4" s="125"/>
      <c r="R4" s="125"/>
      <c r="S4" s="125"/>
      <c r="T4" s="113"/>
    </row>
    <row r="5" spans="2:20">
      <c r="B5" s="544" t="s">
        <v>99</v>
      </c>
      <c r="C5" s="544"/>
      <c r="D5" s="544"/>
      <c r="E5" s="544"/>
      <c r="F5" s="544"/>
      <c r="G5" s="544"/>
      <c r="H5" s="544"/>
      <c r="I5" s="544"/>
      <c r="J5" s="544"/>
      <c r="K5" s="544"/>
      <c r="L5" s="544"/>
      <c r="N5" s="125"/>
      <c r="O5" s="125"/>
      <c r="P5" s="125"/>
      <c r="Q5" s="125"/>
      <c r="R5" s="125"/>
      <c r="S5" s="125"/>
      <c r="T5" s="113"/>
    </row>
    <row r="6" spans="2:20">
      <c r="B6" s="617" t="str">
        <f>ปร5!A6</f>
        <v xml:space="preserve">คำนวณราคากลางโดย   งานอาคารสถานที่     เมื่อวันที่   เดือน </v>
      </c>
      <c r="C6" s="544"/>
      <c r="D6" s="544"/>
      <c r="E6" s="544"/>
      <c r="F6" s="544"/>
      <c r="G6" s="544"/>
      <c r="H6" s="544"/>
      <c r="I6" s="544"/>
      <c r="J6" s="544"/>
      <c r="K6" s="544"/>
      <c r="L6" s="544"/>
      <c r="N6" s="125"/>
      <c r="O6" s="125"/>
      <c r="P6" s="125"/>
      <c r="Q6" s="125"/>
      <c r="R6" s="125"/>
      <c r="S6" s="125"/>
      <c r="T6" s="113"/>
    </row>
    <row r="7" spans="2:20" ht="19.5" thickBot="1">
      <c r="B7" s="689" t="s">
        <v>55</v>
      </c>
      <c r="C7" s="554"/>
      <c r="D7" s="554"/>
      <c r="E7" s="554"/>
      <c r="F7" s="554"/>
      <c r="G7" s="554"/>
      <c r="H7" s="554"/>
      <c r="I7" s="554"/>
      <c r="J7" s="554"/>
      <c r="K7" s="554"/>
      <c r="L7" s="677" t="s">
        <v>55</v>
      </c>
      <c r="N7" s="125"/>
      <c r="O7" s="125"/>
      <c r="P7" s="125"/>
      <c r="Q7" s="125"/>
      <c r="R7" s="125"/>
      <c r="S7" s="126"/>
      <c r="T7" s="113"/>
    </row>
    <row r="8" spans="2:20" ht="22.15" customHeight="1" thickTop="1">
      <c r="B8" s="55" t="s">
        <v>13</v>
      </c>
      <c r="C8" s="56" t="s">
        <v>15</v>
      </c>
      <c r="D8" s="56"/>
      <c r="E8" s="55" t="s">
        <v>16</v>
      </c>
      <c r="F8" s="57" t="s">
        <v>17</v>
      </c>
      <c r="G8" s="58" t="s">
        <v>18</v>
      </c>
      <c r="H8" s="59"/>
      <c r="I8" s="60" t="s">
        <v>19</v>
      </c>
      <c r="J8" s="61"/>
      <c r="K8" s="62" t="s">
        <v>20</v>
      </c>
      <c r="L8" s="117" t="s">
        <v>14</v>
      </c>
      <c r="N8" s="116"/>
      <c r="O8" s="113"/>
      <c r="P8" s="113"/>
      <c r="Q8" s="113"/>
      <c r="R8" s="113"/>
      <c r="S8" s="113"/>
      <c r="T8" s="113"/>
    </row>
    <row r="9" spans="2:20" ht="22.15" customHeight="1">
      <c r="B9" s="63" t="s">
        <v>10</v>
      </c>
      <c r="C9" s="64"/>
      <c r="D9" s="64"/>
      <c r="E9" s="63"/>
      <c r="F9" s="64"/>
      <c r="G9" s="65" t="s">
        <v>51</v>
      </c>
      <c r="H9" s="85" t="s">
        <v>52</v>
      </c>
      <c r="I9" s="65" t="s">
        <v>51</v>
      </c>
      <c r="J9" s="85" t="s">
        <v>52</v>
      </c>
      <c r="K9" s="118" t="s">
        <v>53</v>
      </c>
      <c r="L9" s="66"/>
      <c r="N9" s="116"/>
      <c r="O9" s="113"/>
      <c r="P9" s="113"/>
      <c r="Q9" s="113"/>
      <c r="R9" s="113"/>
      <c r="S9" s="113"/>
      <c r="T9" s="113"/>
    </row>
    <row r="10" spans="2:20" ht="22.15" customHeight="1">
      <c r="B10" s="67"/>
      <c r="C10" s="573" t="s">
        <v>89</v>
      </c>
      <c r="D10" s="575"/>
      <c r="E10" s="67"/>
      <c r="F10" s="68"/>
      <c r="G10" s="67"/>
      <c r="H10" s="67"/>
      <c r="I10" s="67"/>
      <c r="J10" s="67"/>
      <c r="K10" s="69"/>
      <c r="L10" s="119"/>
      <c r="N10" s="116"/>
      <c r="O10" s="113"/>
      <c r="P10" s="113"/>
      <c r="Q10" s="113"/>
      <c r="R10" s="113"/>
      <c r="S10" s="113"/>
      <c r="T10" s="113"/>
    </row>
    <row r="11" spans="2:20" ht="22.15" customHeight="1">
      <c r="B11" s="71"/>
      <c r="C11" s="666" t="s">
        <v>90</v>
      </c>
      <c r="D11" s="667"/>
      <c r="E11" s="71"/>
      <c r="F11" s="72"/>
      <c r="G11" s="73"/>
      <c r="H11" s="71"/>
      <c r="I11" s="71"/>
      <c r="J11" s="93"/>
      <c r="K11" s="77"/>
      <c r="L11" s="103"/>
      <c r="N11" s="685"/>
      <c r="O11" s="685"/>
      <c r="P11" s="685"/>
      <c r="Q11" s="685"/>
      <c r="R11" s="685"/>
      <c r="S11" s="685"/>
      <c r="T11" s="113"/>
    </row>
    <row r="12" spans="2:20" ht="22.15" customHeight="1">
      <c r="B12" s="70"/>
      <c r="C12" s="576" t="s">
        <v>71</v>
      </c>
      <c r="D12" s="578"/>
      <c r="E12" s="75"/>
      <c r="F12" s="79"/>
      <c r="G12" s="75"/>
      <c r="H12" s="75"/>
      <c r="I12" s="120"/>
      <c r="J12" s="75"/>
      <c r="K12" s="80"/>
      <c r="L12" s="81"/>
      <c r="N12" s="685"/>
      <c r="O12" s="685"/>
      <c r="P12" s="685"/>
      <c r="Q12" s="685"/>
      <c r="R12" s="685"/>
      <c r="S12" s="685"/>
      <c r="T12" s="113"/>
    </row>
    <row r="13" spans="2:20">
      <c r="B13" s="112"/>
      <c r="C13" s="121"/>
      <c r="D13" s="121"/>
      <c r="E13" s="112"/>
      <c r="F13" s="112"/>
      <c r="G13" s="122"/>
      <c r="H13" s="122"/>
      <c r="I13" s="122"/>
      <c r="J13" s="122"/>
      <c r="K13" s="80">
        <v>0</v>
      </c>
      <c r="L13" s="112"/>
      <c r="M13" s="108"/>
      <c r="N13" s="88"/>
      <c r="Q13" s="88"/>
      <c r="R13" s="88"/>
      <c r="S13" s="88"/>
      <c r="T13" s="88"/>
    </row>
    <row r="14" spans="2:20" ht="22.15" customHeight="1">
      <c r="B14" s="112"/>
      <c r="C14" s="121"/>
      <c r="D14" s="121"/>
      <c r="E14" s="112"/>
      <c r="F14" s="112"/>
      <c r="G14" s="122"/>
      <c r="H14" s="122"/>
      <c r="I14" s="122"/>
      <c r="J14" s="122"/>
      <c r="K14" s="80"/>
      <c r="L14" s="123"/>
      <c r="M14" s="108"/>
      <c r="Q14" s="88"/>
      <c r="R14" s="88"/>
      <c r="S14" s="88"/>
      <c r="T14" s="88"/>
    </row>
    <row r="15" spans="2:20" ht="22.15" customHeight="1">
      <c r="B15" s="74"/>
      <c r="C15" s="124"/>
      <c r="D15" s="124"/>
      <c r="E15" s="71"/>
      <c r="F15" s="112"/>
      <c r="G15" s="122"/>
      <c r="H15" s="122"/>
      <c r="I15" s="122"/>
      <c r="J15" s="122"/>
      <c r="K15" s="80"/>
      <c r="L15" s="78"/>
      <c r="Q15" s="88"/>
      <c r="R15" s="88"/>
      <c r="S15" s="88"/>
      <c r="T15" s="88"/>
    </row>
    <row r="16" spans="2:20" ht="22.15" customHeight="1">
      <c r="B16" s="74"/>
      <c r="C16" s="124"/>
      <c r="D16" s="124"/>
      <c r="E16" s="71"/>
      <c r="F16" s="112"/>
      <c r="G16" s="122"/>
      <c r="H16" s="122"/>
      <c r="I16" s="122"/>
      <c r="J16" s="122"/>
      <c r="K16" s="80"/>
      <c r="L16" s="78"/>
      <c r="Q16" s="88"/>
      <c r="R16" s="88"/>
      <c r="S16" s="88"/>
      <c r="T16" s="88"/>
    </row>
    <row r="17" spans="2:20" ht="22.15" customHeight="1">
      <c r="B17" s="74"/>
      <c r="C17" s="90"/>
      <c r="D17" s="91"/>
      <c r="E17" s="71"/>
      <c r="F17" s="72"/>
      <c r="G17" s="74"/>
      <c r="H17" s="71"/>
      <c r="I17" s="74"/>
      <c r="J17" s="74"/>
      <c r="K17" s="84"/>
      <c r="L17" s="78"/>
      <c r="Q17" s="88"/>
      <c r="R17" s="88"/>
      <c r="S17" s="88"/>
      <c r="T17" s="88"/>
    </row>
    <row r="18" spans="2:20" ht="22.15" customHeight="1">
      <c r="B18" s="95"/>
      <c r="C18" s="92"/>
      <c r="D18" s="91"/>
      <c r="E18" s="93"/>
      <c r="F18" s="94"/>
      <c r="G18" s="95"/>
      <c r="H18" s="93"/>
      <c r="I18" s="95"/>
      <c r="J18" s="95"/>
      <c r="K18" s="80"/>
      <c r="L18" s="96"/>
      <c r="Q18" s="88"/>
      <c r="R18" s="88"/>
      <c r="S18" s="88"/>
      <c r="T18" s="88"/>
    </row>
    <row r="19" spans="2:20" ht="22.15" customHeight="1">
      <c r="B19" s="97"/>
      <c r="C19" s="662" t="s">
        <v>91</v>
      </c>
      <c r="D19" s="663"/>
      <c r="E19" s="97"/>
      <c r="F19" s="98"/>
      <c r="G19" s="97"/>
      <c r="H19" s="97"/>
      <c r="I19" s="99"/>
      <c r="J19" s="97"/>
      <c r="K19" s="100">
        <f>SUM(K11:K18)</f>
        <v>0</v>
      </c>
      <c r="L19" s="101"/>
      <c r="Q19" s="88"/>
      <c r="R19" s="88"/>
      <c r="S19" s="88"/>
      <c r="T19" s="88"/>
    </row>
    <row r="20" spans="2:20">
      <c r="M20" s="108"/>
      <c r="N20" s="88"/>
      <c r="Q20" s="88"/>
      <c r="R20" s="88"/>
      <c r="S20" s="88"/>
      <c r="T20" s="88"/>
    </row>
  </sheetData>
  <mergeCells count="13">
    <mergeCell ref="C19:D19"/>
    <mergeCell ref="C11:D11"/>
    <mergeCell ref="C12:D12"/>
    <mergeCell ref="C10:D10"/>
    <mergeCell ref="B1:L1"/>
    <mergeCell ref="N11:S11"/>
    <mergeCell ref="N12:S12"/>
    <mergeCell ref="B2:L2"/>
    <mergeCell ref="B4:L4"/>
    <mergeCell ref="B5:L5"/>
    <mergeCell ref="B6:L6"/>
    <mergeCell ref="B7:L7"/>
    <mergeCell ref="B3:L3"/>
  </mergeCells>
  <phoneticPr fontId="44" type="noConversion"/>
  <pageMargins left="0.31496062992125984" right="0.23622047244094491" top="0.74803149606299213" bottom="0.74803149606299213" header="0.31496062992125984" footer="0.31496062992125984"/>
  <pageSetup scale="77" orientation="portrait" verticalDpi="4294967293" r:id="rId1"/>
  <headerFooter>
    <oddHeader>&amp;R&amp;"Angsana New,ธรรมดา"&amp;14แบบปร.4(พ)แผ่น &amp;P/&amp;N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9"/>
  <sheetViews>
    <sheetView showGridLines="0" view="pageBreakPreview" zoomScale="110" zoomScaleNormal="100" zoomScaleSheetLayoutView="110" workbookViewId="0">
      <selection activeCell="D5" sqref="D5"/>
    </sheetView>
  </sheetViews>
  <sheetFormatPr defaultColWidth="9.33203125" defaultRowHeight="21"/>
  <cols>
    <col min="1" max="1" width="7.6640625" style="2" customWidth="1"/>
    <col min="2" max="2" width="26.1640625" style="2" customWidth="1"/>
    <col min="3" max="3" width="18.83203125" style="2" customWidth="1"/>
    <col min="4" max="4" width="21" style="2" customWidth="1"/>
    <col min="5" max="5" width="14.33203125" style="2" customWidth="1"/>
    <col min="6" max="6" width="21.5" style="2" customWidth="1"/>
    <col min="7" max="7" width="18.33203125" style="2" customWidth="1"/>
    <col min="8" max="8" width="22.1640625" style="2" customWidth="1"/>
    <col min="9" max="9" width="12" style="2" customWidth="1"/>
    <col min="10" max="10" width="19.6640625" style="2" customWidth="1"/>
    <col min="11" max="16384" width="9.33203125" style="2"/>
  </cols>
  <sheetData>
    <row r="1" spans="2:11" ht="21.75" thickBot="1"/>
    <row r="2" spans="2:11" ht="35.25" thickBot="1">
      <c r="B2" s="690" t="s">
        <v>46</v>
      </c>
      <c r="C2" s="691"/>
      <c r="D2" s="691"/>
      <c r="E2" s="691"/>
      <c r="F2" s="692" t="s">
        <v>22</v>
      </c>
      <c r="G2" s="693"/>
    </row>
    <row r="3" spans="2:11" ht="26.25" customHeight="1">
      <c r="B3" s="381" t="s">
        <v>119</v>
      </c>
      <c r="C3" s="3"/>
      <c r="D3" s="3"/>
      <c r="E3" s="4"/>
      <c r="F3" s="279" t="s">
        <v>23</v>
      </c>
      <c r="G3" s="280">
        <v>0</v>
      </c>
    </row>
    <row r="4" spans="2:11" ht="27" customHeight="1">
      <c r="B4" s="694" t="s">
        <v>120</v>
      </c>
      <c r="C4" s="695"/>
      <c r="D4" s="695"/>
      <c r="E4" s="5"/>
      <c r="F4" s="279" t="s">
        <v>24</v>
      </c>
      <c r="G4" s="280">
        <v>0</v>
      </c>
    </row>
    <row r="5" spans="2:11" ht="23.25">
      <c r="B5" s="6" t="s">
        <v>47</v>
      </c>
      <c r="C5" s="7"/>
      <c r="D5" s="8">
        <f>'(ปร6)'!F13</f>
        <v>3259721.5870000003</v>
      </c>
      <c r="E5" s="5" t="s">
        <v>48</v>
      </c>
      <c r="F5" s="279" t="s">
        <v>25</v>
      </c>
      <c r="G5" s="281">
        <v>0.06</v>
      </c>
    </row>
    <row r="6" spans="2:11" ht="32.25" customHeight="1">
      <c r="B6" s="9" t="s">
        <v>27</v>
      </c>
      <c r="C6" s="696" t="s">
        <v>41</v>
      </c>
      <c r="D6" s="696"/>
      <c r="E6" s="5"/>
      <c r="F6" s="279" t="s">
        <v>26</v>
      </c>
      <c r="G6" s="280">
        <v>7.0000000000000007E-2</v>
      </c>
    </row>
    <row r="7" spans="2:11" ht="16.5" customHeight="1" thickBot="1">
      <c r="B7" s="10"/>
      <c r="C7" s="7"/>
      <c r="D7" s="7"/>
      <c r="E7" s="5"/>
      <c r="F7" s="11"/>
      <c r="G7" s="282"/>
    </row>
    <row r="8" spans="2:11" ht="22.5" thickTop="1">
      <c r="B8" s="12" t="s">
        <v>30</v>
      </c>
      <c r="C8" s="13">
        <f>IF(C9&lt;499999,500000,VLOOKUP(C9,factor_table,1,TRUE))</f>
        <v>2000000</v>
      </c>
      <c r="D8" s="14" t="s">
        <v>31</v>
      </c>
      <c r="E8" s="5"/>
      <c r="F8" s="283" t="s">
        <v>28</v>
      </c>
      <c r="G8" s="284" t="s">
        <v>29</v>
      </c>
    </row>
    <row r="9" spans="2:11" ht="22.5" thickBot="1">
      <c r="B9" s="15" t="s">
        <v>33</v>
      </c>
      <c r="C9" s="16">
        <f>D5</f>
        <v>3259721.5870000003</v>
      </c>
      <c r="D9" s="7" t="s">
        <v>49</v>
      </c>
      <c r="E9" s="5"/>
      <c r="F9" s="285" t="s">
        <v>32</v>
      </c>
      <c r="G9" s="286"/>
    </row>
    <row r="10" spans="2:11" ht="23.25" thickTop="1" thickBot="1">
      <c r="B10" s="17" t="s">
        <v>34</v>
      </c>
      <c r="C10" s="18">
        <f>IF(C9&gt;500000001,500000001,INDEX(factor_table,MATCH(C8,factor_table,0)+1,1))</f>
        <v>5000000</v>
      </c>
      <c r="D10" s="19" t="s">
        <v>35</v>
      </c>
      <c r="E10" s="5"/>
      <c r="F10" s="287">
        <v>500000</v>
      </c>
      <c r="G10" s="288">
        <v>1.3073999999999999</v>
      </c>
      <c r="H10" s="289"/>
      <c r="I10" s="289"/>
      <c r="J10" s="289"/>
      <c r="K10" s="289"/>
    </row>
    <row r="11" spans="2:11" ht="22.5" thickTop="1">
      <c r="B11" s="10"/>
      <c r="C11" s="7"/>
      <c r="D11" s="7"/>
      <c r="E11" s="5"/>
      <c r="F11" s="287">
        <v>1000000</v>
      </c>
      <c r="G11" s="288">
        <v>1.3049999999999999</v>
      </c>
      <c r="H11" s="289"/>
      <c r="I11" s="289"/>
      <c r="J11" s="289"/>
      <c r="K11" s="289"/>
    </row>
    <row r="12" spans="2:11" ht="21.75">
      <c r="B12" s="20" t="s">
        <v>36</v>
      </c>
      <c r="C12" s="21">
        <f>VLOOKUP(C8,$F$10:$G$33,2,FALSE)</f>
        <v>1.3035000000000001</v>
      </c>
      <c r="D12" s="7" t="s">
        <v>37</v>
      </c>
      <c r="E12" s="5"/>
      <c r="F12" s="287">
        <v>2000000</v>
      </c>
      <c r="G12" s="290">
        <v>1.3035000000000001</v>
      </c>
      <c r="H12" s="289"/>
      <c r="I12" s="289"/>
      <c r="J12" s="289"/>
      <c r="K12" s="289"/>
    </row>
    <row r="13" spans="2:11" ht="22.5" thickBot="1">
      <c r="B13" s="20" t="s">
        <v>38</v>
      </c>
      <c r="C13" s="21">
        <f>VLOOKUP(C10,$F$10:$G$33,2,FALSE)</f>
        <v>1.3003</v>
      </c>
      <c r="D13" s="7" t="s">
        <v>39</v>
      </c>
      <c r="E13" s="5"/>
      <c r="F13" s="287">
        <v>5000000</v>
      </c>
      <c r="G13" s="290">
        <v>1.3003</v>
      </c>
      <c r="H13" s="289"/>
      <c r="I13" s="289"/>
      <c r="J13" s="289"/>
      <c r="K13" s="289"/>
    </row>
    <row r="14" spans="2:11" ht="25.5" customHeight="1" thickTop="1" thickBot="1">
      <c r="B14" s="15" t="s">
        <v>27</v>
      </c>
      <c r="C14" s="22">
        <f>ROUND(C12-(((C12-C13)*(C9-C8))/(C10-C8)),4)</f>
        <v>1.3022</v>
      </c>
      <c r="D14" s="23" t="s">
        <v>42</v>
      </c>
      <c r="E14" s="5"/>
      <c r="F14" s="287">
        <v>10000000</v>
      </c>
      <c r="G14" s="290">
        <v>1.2943</v>
      </c>
      <c r="H14" s="289"/>
      <c r="I14" s="289"/>
      <c r="J14" s="289"/>
      <c r="K14" s="289"/>
    </row>
    <row r="15" spans="2:11" ht="22.5" thickTop="1">
      <c r="B15" s="10"/>
      <c r="C15" s="7"/>
      <c r="D15" s="23"/>
      <c r="E15" s="5"/>
      <c r="F15" s="287">
        <v>15000000</v>
      </c>
      <c r="G15" s="290">
        <v>1.2594000000000001</v>
      </c>
      <c r="H15" s="289"/>
      <c r="I15" s="289"/>
      <c r="J15" s="289"/>
      <c r="K15" s="289"/>
    </row>
    <row r="16" spans="2:11" ht="23.25">
      <c r="B16" s="20" t="s">
        <v>40</v>
      </c>
      <c r="C16" s="24">
        <f>C9*C14</f>
        <v>4244809.4505914003</v>
      </c>
      <c r="D16" s="7"/>
      <c r="E16" s="5"/>
      <c r="F16" s="287">
        <v>20000000</v>
      </c>
      <c r="G16" s="290">
        <v>1.2518</v>
      </c>
      <c r="H16" s="289"/>
      <c r="I16" s="289"/>
      <c r="J16" s="289"/>
      <c r="K16" s="289"/>
    </row>
    <row r="17" spans="2:11" ht="23.25">
      <c r="B17" s="697" t="s">
        <v>10</v>
      </c>
      <c r="C17" s="698"/>
      <c r="D17" s="698"/>
      <c r="E17" s="699"/>
      <c r="F17" s="287">
        <v>25000000</v>
      </c>
      <c r="G17" s="290">
        <v>1.2248000000000001</v>
      </c>
      <c r="H17" s="289"/>
      <c r="I17" s="289"/>
      <c r="J17" s="289"/>
      <c r="K17" s="289"/>
    </row>
    <row r="18" spans="2:11" ht="21.75">
      <c r="B18" s="10"/>
      <c r="C18" s="7"/>
      <c r="D18" s="7"/>
      <c r="E18" s="5"/>
      <c r="F18" s="287">
        <v>30000000</v>
      </c>
      <c r="G18" s="290">
        <v>1.2163999999999999</v>
      </c>
      <c r="H18" s="289"/>
      <c r="I18" s="289"/>
      <c r="J18" s="289"/>
      <c r="K18" s="289"/>
    </row>
    <row r="19" spans="2:11" ht="21.75">
      <c r="B19" s="10"/>
      <c r="C19" s="7"/>
      <c r="D19" s="7"/>
      <c r="E19" s="5"/>
      <c r="F19" s="287">
        <v>40000000</v>
      </c>
      <c r="G19" s="290">
        <v>1.2161</v>
      </c>
      <c r="H19" s="289"/>
      <c r="I19" s="289"/>
      <c r="J19" s="289"/>
      <c r="K19" s="289"/>
    </row>
    <row r="20" spans="2:11" ht="21.75">
      <c r="B20" s="10"/>
      <c r="C20" s="14" t="s">
        <v>10</v>
      </c>
      <c r="D20" s="7"/>
      <c r="E20" s="5"/>
      <c r="F20" s="287">
        <v>50000000</v>
      </c>
      <c r="G20" s="290">
        <v>1.2159</v>
      </c>
      <c r="H20" s="289"/>
      <c r="I20" s="289"/>
      <c r="J20" s="289"/>
      <c r="K20" s="289"/>
    </row>
    <row r="21" spans="2:11" ht="21.75">
      <c r="B21" s="10"/>
      <c r="C21" s="7" t="s">
        <v>10</v>
      </c>
      <c r="D21" s="7"/>
      <c r="E21" s="5"/>
      <c r="F21" s="287">
        <v>60000000</v>
      </c>
      <c r="G21" s="290">
        <v>1.2060999999999999</v>
      </c>
      <c r="H21" s="289"/>
      <c r="I21" s="289"/>
      <c r="J21" s="289"/>
      <c r="K21" s="289"/>
    </row>
    <row r="22" spans="2:11" ht="21.75">
      <c r="B22" s="10"/>
      <c r="C22" s="7" t="s">
        <v>10</v>
      </c>
      <c r="D22" s="7"/>
      <c r="E22" s="5"/>
      <c r="F22" s="287">
        <v>70000000</v>
      </c>
      <c r="G22" s="290">
        <v>1.2050000000000001</v>
      </c>
      <c r="H22" s="289"/>
      <c r="I22" s="289"/>
      <c r="J22" s="289"/>
      <c r="K22" s="289"/>
    </row>
    <row r="23" spans="2:11" ht="23.25">
      <c r="B23" s="25"/>
      <c r="C23" s="26" t="s">
        <v>10</v>
      </c>
      <c r="D23" s="23"/>
      <c r="E23" s="5"/>
      <c r="F23" s="287">
        <v>80000000</v>
      </c>
      <c r="G23" s="290">
        <v>1.2050000000000001</v>
      </c>
      <c r="H23" s="289"/>
      <c r="I23" s="289"/>
      <c r="J23" s="289"/>
      <c r="K23" s="289"/>
    </row>
    <row r="24" spans="2:11" ht="21.75">
      <c r="B24" s="10"/>
      <c r="C24" s="7" t="s">
        <v>10</v>
      </c>
      <c r="D24" s="7"/>
      <c r="E24" s="5"/>
      <c r="F24" s="287">
        <v>90000000</v>
      </c>
      <c r="G24" s="290">
        <v>1.2049000000000001</v>
      </c>
      <c r="H24" s="289"/>
      <c r="I24" s="289"/>
      <c r="J24" s="289"/>
      <c r="K24" s="289"/>
    </row>
    <row r="25" spans="2:11" ht="21.75">
      <c r="B25" s="10"/>
      <c r="C25" s="7"/>
      <c r="D25" s="7"/>
      <c r="E25" s="27"/>
      <c r="F25" s="287">
        <v>100000000</v>
      </c>
      <c r="G25" s="290">
        <v>1.2049000000000001</v>
      </c>
      <c r="H25" s="289"/>
      <c r="I25" s="289"/>
      <c r="J25" s="289"/>
      <c r="K25" s="289"/>
    </row>
    <row r="26" spans="2:11" ht="21.75">
      <c r="B26" s="10"/>
      <c r="C26" s="7"/>
      <c r="D26" s="7"/>
      <c r="E26" s="5"/>
      <c r="F26" s="287">
        <v>150000000</v>
      </c>
      <c r="G26" s="290">
        <v>1.2022999999999999</v>
      </c>
      <c r="H26" s="289"/>
      <c r="I26" s="289"/>
      <c r="J26" s="289"/>
      <c r="K26" s="289"/>
    </row>
    <row r="27" spans="2:11" ht="23.25">
      <c r="B27" s="10"/>
      <c r="C27" s="7"/>
      <c r="D27" s="7"/>
      <c r="E27" s="28" t="s">
        <v>10</v>
      </c>
      <c r="F27" s="287">
        <v>200000000</v>
      </c>
      <c r="G27" s="290">
        <v>1.2022999999999999</v>
      </c>
      <c r="H27" s="289"/>
      <c r="I27" s="289"/>
      <c r="J27" s="289"/>
      <c r="K27" s="289"/>
    </row>
    <row r="28" spans="2:11" ht="21.75">
      <c r="B28" s="10"/>
      <c r="C28" s="7"/>
      <c r="D28" s="7"/>
      <c r="E28" s="5"/>
      <c r="F28" s="287">
        <v>250000000</v>
      </c>
      <c r="G28" s="290">
        <v>1.2013</v>
      </c>
      <c r="H28" s="289"/>
      <c r="I28" s="289"/>
      <c r="J28" s="289"/>
      <c r="K28" s="289"/>
    </row>
    <row r="29" spans="2:11" ht="21.75">
      <c r="B29" s="10"/>
      <c r="C29" s="7"/>
      <c r="D29" s="7"/>
      <c r="E29" s="27"/>
      <c r="F29" s="287">
        <v>300000000</v>
      </c>
      <c r="G29" s="290">
        <v>1.1951000000000001</v>
      </c>
      <c r="H29" s="289"/>
      <c r="I29" s="289"/>
      <c r="J29" s="289"/>
      <c r="K29" s="289"/>
    </row>
    <row r="30" spans="2:11" ht="21.75">
      <c r="B30" s="10"/>
      <c r="C30" s="7"/>
      <c r="D30" s="7"/>
      <c r="E30" s="5"/>
      <c r="F30" s="287">
        <v>350000000</v>
      </c>
      <c r="G30" s="290">
        <v>1.1866000000000001</v>
      </c>
      <c r="H30" s="289"/>
      <c r="I30" s="289"/>
      <c r="J30" s="289"/>
      <c r="K30" s="289"/>
    </row>
    <row r="31" spans="2:11" ht="21.75">
      <c r="B31" s="10"/>
      <c r="C31" s="7"/>
      <c r="D31" s="7"/>
      <c r="E31" s="27"/>
      <c r="F31" s="287">
        <v>400000000</v>
      </c>
      <c r="G31" s="290">
        <v>1.1858</v>
      </c>
      <c r="H31" s="289"/>
      <c r="I31" s="289"/>
      <c r="J31" s="289"/>
      <c r="K31" s="289"/>
    </row>
    <row r="32" spans="2:11" ht="21.75">
      <c r="B32" s="10"/>
      <c r="C32" s="7"/>
      <c r="D32" s="7"/>
      <c r="E32" s="5"/>
      <c r="F32" s="287">
        <v>500000000</v>
      </c>
      <c r="G32" s="290">
        <v>1.1853</v>
      </c>
      <c r="H32" s="289"/>
      <c r="I32" s="289"/>
      <c r="J32" s="289"/>
      <c r="K32" s="289"/>
    </row>
    <row r="33" spans="2:11" ht="21.75">
      <c r="B33" s="29"/>
      <c r="C33" s="30"/>
      <c r="D33" s="30"/>
      <c r="E33" s="31"/>
      <c r="F33" s="291">
        <v>500000001</v>
      </c>
      <c r="G33" s="290">
        <v>1.1788000000000001</v>
      </c>
      <c r="H33" s="289"/>
      <c r="I33" s="289"/>
      <c r="J33" s="289"/>
      <c r="K33" s="289"/>
    </row>
    <row r="34" spans="2:11">
      <c r="H34" s="289"/>
      <c r="I34" s="289"/>
      <c r="J34" s="289"/>
      <c r="K34" s="289"/>
    </row>
    <row r="53" spans="8:10" ht="50.25" customHeight="1"/>
    <row r="54" spans="8:10" ht="50.25" customHeight="1"/>
    <row r="55" spans="8:10" ht="50.25" customHeight="1"/>
    <row r="64" spans="8:10">
      <c r="H64" s="292"/>
      <c r="I64" s="292"/>
      <c r="J64" s="292"/>
    </row>
    <row r="65" spans="8:10">
      <c r="H65" s="292"/>
      <c r="I65" s="292"/>
      <c r="J65" s="292"/>
    </row>
    <row r="66" spans="8:10">
      <c r="H66" s="292"/>
      <c r="I66" s="292"/>
      <c r="J66" s="292"/>
    </row>
    <row r="67" spans="8:10">
      <c r="H67" s="292"/>
      <c r="I67" s="292"/>
      <c r="J67" s="292"/>
    </row>
    <row r="68" spans="8:10">
      <c r="H68" s="292"/>
      <c r="I68" s="292"/>
      <c r="J68" s="292"/>
    </row>
    <row r="69" spans="8:10">
      <c r="H69" s="292"/>
      <c r="I69" s="292"/>
      <c r="J69" s="292"/>
    </row>
  </sheetData>
  <mergeCells count="5">
    <mergeCell ref="B2:E2"/>
    <mergeCell ref="F2:G2"/>
    <mergeCell ref="B4:D4"/>
    <mergeCell ref="C6:D6"/>
    <mergeCell ref="B17:E17"/>
  </mergeCells>
  <pageMargins left="0.8" right="0.38" top="1.1499999999999999" bottom="0.56999999999999995" header="0.5" footer="0.5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J21"/>
  <sheetViews>
    <sheetView view="pageBreakPreview" zoomScale="60" zoomScaleNormal="100" workbookViewId="0">
      <selection activeCell="A5" sqref="A5:XFD5"/>
    </sheetView>
  </sheetViews>
  <sheetFormatPr defaultRowHeight="17.25"/>
  <cols>
    <col min="10" max="10" width="38.1640625" customWidth="1"/>
  </cols>
  <sheetData>
    <row r="3" spans="1:10" ht="13.5" customHeight="1">
      <c r="A3" s="700"/>
      <c r="B3" s="700"/>
      <c r="C3" s="700"/>
      <c r="D3" s="700"/>
      <c r="E3" s="700"/>
      <c r="F3" s="700"/>
      <c r="G3" s="700"/>
      <c r="H3" s="700"/>
      <c r="I3" s="700"/>
      <c r="J3" s="700"/>
    </row>
    <row r="4" spans="1:10" ht="60" customHeight="1">
      <c r="A4" s="701" t="s">
        <v>124</v>
      </c>
      <c r="B4" s="701"/>
      <c r="C4" s="701"/>
      <c r="D4" s="701"/>
      <c r="E4" s="701"/>
      <c r="F4" s="701"/>
      <c r="G4" s="701"/>
      <c r="H4" s="701"/>
      <c r="I4" s="701"/>
      <c r="J4" s="701"/>
    </row>
    <row r="5" spans="1:10" ht="60" customHeight="1">
      <c r="A5" s="701" t="s">
        <v>123</v>
      </c>
      <c r="B5" s="701"/>
      <c r="C5" s="701"/>
      <c r="D5" s="701"/>
      <c r="E5" s="701"/>
      <c r="F5" s="701"/>
      <c r="G5" s="701"/>
      <c r="H5" s="701"/>
      <c r="I5" s="701"/>
      <c r="J5" s="701"/>
    </row>
    <row r="6" spans="1:10" ht="34.5">
      <c r="A6" s="382"/>
      <c r="B6" s="157"/>
      <c r="C6" s="157"/>
      <c r="D6" s="157"/>
      <c r="E6" s="157"/>
      <c r="F6" s="157"/>
      <c r="G6" s="157"/>
      <c r="H6" s="157"/>
      <c r="I6" s="157"/>
      <c r="J6" s="157"/>
    </row>
    <row r="7" spans="1:10" ht="34.5">
      <c r="A7" s="382"/>
      <c r="B7" s="157"/>
      <c r="C7" s="157"/>
      <c r="D7" s="157"/>
      <c r="E7" s="157"/>
      <c r="F7" s="157"/>
      <c r="G7" s="157"/>
      <c r="H7" s="157"/>
      <c r="I7" s="157"/>
      <c r="J7" s="157"/>
    </row>
    <row r="8" spans="1:10" ht="34.5">
      <c r="A8" s="382"/>
      <c r="B8" s="157"/>
      <c r="C8" s="157"/>
      <c r="D8" s="157"/>
      <c r="E8" s="157"/>
      <c r="F8" s="157"/>
      <c r="G8" s="157"/>
      <c r="H8" s="157"/>
      <c r="I8" s="157"/>
      <c r="J8" s="157"/>
    </row>
    <row r="9" spans="1:10" ht="34.5">
      <c r="A9" s="382"/>
      <c r="B9" s="157"/>
      <c r="C9" s="157"/>
      <c r="D9" s="157"/>
      <c r="E9" s="157"/>
      <c r="F9" s="157"/>
      <c r="G9" s="157"/>
      <c r="H9" s="157"/>
      <c r="I9" s="157"/>
      <c r="J9" s="157"/>
    </row>
    <row r="10" spans="1:10" ht="34.5">
      <c r="A10" s="382"/>
      <c r="B10" s="157"/>
      <c r="C10" s="157"/>
      <c r="D10" s="157"/>
      <c r="E10" s="157"/>
      <c r="F10" s="157"/>
      <c r="G10" s="157"/>
      <c r="H10" s="157"/>
      <c r="I10" s="157"/>
      <c r="J10" s="157"/>
    </row>
    <row r="11" spans="1:10" ht="34.5">
      <c r="A11" s="382"/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10" ht="34.5">
      <c r="A12" s="382"/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0" ht="34.5">
      <c r="A13" s="382"/>
      <c r="B13" s="157"/>
      <c r="C13" s="157"/>
      <c r="D13" s="157"/>
      <c r="E13" s="157"/>
      <c r="F13" s="157"/>
      <c r="G13" s="157"/>
      <c r="H13" s="157"/>
      <c r="I13" s="157"/>
      <c r="J13" s="157"/>
    </row>
    <row r="14" spans="1:10" ht="34.5">
      <c r="A14" s="382"/>
      <c r="B14" s="157"/>
      <c r="C14" s="157"/>
      <c r="D14" s="157"/>
      <c r="E14" s="157"/>
      <c r="F14" s="157"/>
      <c r="G14" s="157"/>
      <c r="H14" s="157"/>
      <c r="I14" s="157"/>
      <c r="J14" s="157"/>
    </row>
    <row r="15" spans="1:10" ht="34.5">
      <c r="A15" s="382"/>
      <c r="B15" s="157"/>
      <c r="C15" s="157"/>
      <c r="D15" s="157"/>
      <c r="E15" s="157"/>
      <c r="F15" s="157"/>
      <c r="G15" s="157"/>
      <c r="H15" s="157"/>
      <c r="I15" s="157"/>
      <c r="J15" s="157"/>
    </row>
    <row r="16" spans="1:10" ht="34.5">
      <c r="A16" s="382"/>
      <c r="B16" s="157"/>
      <c r="C16" s="157"/>
      <c r="D16" s="157"/>
      <c r="E16" s="157"/>
      <c r="F16" s="157"/>
      <c r="G16" s="157"/>
      <c r="H16" s="157"/>
      <c r="I16" s="157"/>
      <c r="J16" s="157"/>
    </row>
    <row r="17" spans="1:10" ht="30">
      <c r="A17" s="702"/>
      <c r="B17" s="702"/>
      <c r="C17" s="702"/>
      <c r="D17" s="702"/>
      <c r="E17" s="702"/>
      <c r="F17" s="702"/>
      <c r="G17" s="702"/>
      <c r="H17" s="702"/>
      <c r="I17" s="702"/>
      <c r="J17" s="702"/>
    </row>
    <row r="18" spans="1:10" ht="33.75">
      <c r="A18" s="700"/>
      <c r="B18" s="700"/>
      <c r="C18" s="700"/>
      <c r="D18" s="700"/>
      <c r="E18" s="700"/>
      <c r="F18" s="700"/>
      <c r="G18" s="700"/>
      <c r="H18" s="700"/>
      <c r="I18" s="700"/>
      <c r="J18" s="700"/>
    </row>
    <row r="19" spans="1:10" ht="33.75">
      <c r="A19" s="700"/>
      <c r="B19" s="700"/>
      <c r="C19" s="700"/>
      <c r="D19" s="700"/>
      <c r="E19" s="700"/>
      <c r="F19" s="700"/>
      <c r="G19" s="700"/>
      <c r="H19" s="700"/>
      <c r="I19" s="700"/>
      <c r="J19" s="700"/>
    </row>
    <row r="20" spans="1:10">
      <c r="A20" s="157"/>
      <c r="B20" s="157"/>
      <c r="C20" s="157"/>
      <c r="D20" s="157"/>
      <c r="E20" s="157"/>
      <c r="F20" s="157"/>
      <c r="G20" s="157"/>
      <c r="H20" s="157"/>
      <c r="I20" s="157"/>
      <c r="J20" s="157"/>
    </row>
    <row r="21" spans="1:10">
      <c r="A21" s="157"/>
      <c r="B21" s="157"/>
      <c r="C21" s="157"/>
      <c r="D21" s="157"/>
      <c r="E21" s="157"/>
      <c r="F21" s="157"/>
      <c r="G21" s="157"/>
      <c r="H21" s="157"/>
      <c r="I21" s="157"/>
      <c r="J21" s="157"/>
    </row>
  </sheetData>
  <mergeCells count="6">
    <mergeCell ref="A3:J3"/>
    <mergeCell ref="A19:J19"/>
    <mergeCell ref="A4:J4"/>
    <mergeCell ref="A5:J5"/>
    <mergeCell ref="A17:J17"/>
    <mergeCell ref="A18:J1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75"/>
  <sheetViews>
    <sheetView showGridLines="0" view="pageBreakPreview" topLeftCell="A10" zoomScaleSheetLayoutView="100" workbookViewId="0">
      <selection activeCell="F21" sqref="F21"/>
    </sheetView>
  </sheetViews>
  <sheetFormatPr defaultColWidth="9.1640625" defaultRowHeight="15.75"/>
  <cols>
    <col min="1" max="1" width="8" style="190" customWidth="1"/>
    <col min="2" max="2" width="16.6640625" style="190" customWidth="1"/>
    <col min="3" max="3" width="22.6640625" style="190" customWidth="1"/>
    <col min="4" max="4" width="23.6640625" style="190" customWidth="1"/>
    <col min="5" max="5" width="13.1640625" style="190" customWidth="1"/>
    <col min="6" max="6" width="19.5" style="190" customWidth="1"/>
    <col min="7" max="7" width="13.6640625" style="190" customWidth="1"/>
    <col min="8" max="8" width="7.83203125" style="190" customWidth="1"/>
    <col min="9" max="9" width="17.6640625" style="190" customWidth="1"/>
    <col min="10" max="10" width="15.33203125" style="190" customWidth="1"/>
    <col min="11" max="11" width="20.5" style="190" customWidth="1"/>
    <col min="12" max="12" width="9.1640625" style="190"/>
    <col min="13" max="13" width="14.83203125" style="190" bestFit="1" customWidth="1"/>
    <col min="14" max="16384" width="9.1640625" style="190"/>
  </cols>
  <sheetData>
    <row r="1" spans="1:14" ht="36" customHeight="1">
      <c r="A1" s="511" t="s">
        <v>1</v>
      </c>
      <c r="B1" s="511"/>
      <c r="C1" s="511"/>
      <c r="D1" s="511"/>
      <c r="E1" s="511"/>
      <c r="F1" s="511"/>
      <c r="G1" s="511"/>
      <c r="H1" s="511"/>
      <c r="I1" s="511"/>
      <c r="K1" s="191" t="s">
        <v>10</v>
      </c>
    </row>
    <row r="2" spans="1:14" ht="18.75">
      <c r="A2" s="522" t="str">
        <f>ปร5!A3</f>
        <v>ชื่อโครงการ/ปรับปรุงสนามกีฬา</v>
      </c>
      <c r="B2" s="523"/>
      <c r="C2" s="523"/>
      <c r="D2" s="523"/>
      <c r="E2" s="523"/>
      <c r="F2" s="523"/>
      <c r="G2" s="523"/>
      <c r="H2" s="523"/>
      <c r="I2" s="524"/>
    </row>
    <row r="3" spans="1:14" ht="18.75">
      <c r="A3" s="522" t="str">
        <f>ปร5!A4</f>
        <v>สถานที่ก่อสร้าง   ภายในบริเวณมหาวิทยาลัยราชภัฏลำปาง         แบบเลขที่</v>
      </c>
      <c r="B3" s="523"/>
      <c r="C3" s="523"/>
      <c r="D3" s="523"/>
      <c r="E3" s="523"/>
      <c r="F3" s="523"/>
      <c r="G3" s="523"/>
      <c r="H3" s="523"/>
      <c r="I3" s="524"/>
    </row>
    <row r="4" spans="1:14" ht="18.75">
      <c r="A4" s="522" t="str">
        <f>ปร5!A5</f>
        <v>หน่วยงานเจ้าของโครงการ/งานก่อสร้าง   มหาวิทยาลัยราชภัฏลำปาง</v>
      </c>
      <c r="B4" s="523"/>
      <c r="C4" s="523"/>
      <c r="D4" s="523"/>
      <c r="E4" s="523"/>
      <c r="F4" s="523"/>
      <c r="G4" s="523"/>
      <c r="H4" s="523"/>
      <c r="I4" s="524"/>
    </row>
    <row r="5" spans="1:14" ht="18.75">
      <c r="A5" s="522" t="s">
        <v>111</v>
      </c>
      <c r="B5" s="523"/>
      <c r="C5" s="523"/>
      <c r="D5" s="523"/>
      <c r="E5" s="523"/>
      <c r="F5" s="523"/>
      <c r="G5" s="523"/>
      <c r="H5" s="523"/>
      <c r="I5" s="524"/>
    </row>
    <row r="6" spans="1:14" ht="18.75">
      <c r="A6" s="525" t="str">
        <f>ปร5!A6</f>
        <v xml:space="preserve">คำนวณราคากลางโดย   งานอาคารสถานที่     เมื่อวันที่   เดือน </v>
      </c>
      <c r="B6" s="526"/>
      <c r="C6" s="526"/>
      <c r="D6" s="526"/>
      <c r="E6" s="526"/>
      <c r="F6" s="526"/>
      <c r="G6" s="526"/>
      <c r="H6" s="526"/>
      <c r="I6" s="527"/>
    </row>
    <row r="7" spans="1:14" ht="18.75">
      <c r="A7" s="528" t="s">
        <v>55</v>
      </c>
      <c r="B7" s="529"/>
      <c r="C7" s="529"/>
      <c r="D7" s="529"/>
      <c r="E7" s="529"/>
      <c r="F7" s="529"/>
      <c r="G7" s="529"/>
      <c r="H7" s="529"/>
      <c r="I7" s="530"/>
    </row>
    <row r="8" spans="1:14" ht="18.75">
      <c r="A8" s="192" t="s">
        <v>118</v>
      </c>
      <c r="B8" s="193"/>
      <c r="C8" s="194"/>
      <c r="D8" s="195"/>
      <c r="E8" s="196"/>
      <c r="F8" s="196"/>
      <c r="G8" s="197"/>
      <c r="H8" s="198"/>
      <c r="I8" s="199"/>
    </row>
    <row r="9" spans="1:14" ht="18.75">
      <c r="A9" s="200" t="s">
        <v>109</v>
      </c>
      <c r="B9" s="201"/>
      <c r="C9" s="202"/>
      <c r="D9" s="203"/>
      <c r="E9" s="204"/>
      <c r="F9" s="204"/>
      <c r="G9" s="204"/>
      <c r="H9" s="203"/>
      <c r="I9" s="205"/>
      <c r="J9" s="206"/>
      <c r="K9" s="206"/>
      <c r="L9" s="206"/>
      <c r="M9" s="206"/>
      <c r="N9" s="206"/>
    </row>
    <row r="10" spans="1:14" ht="7.5" customHeight="1">
      <c r="A10" s="207"/>
      <c r="B10" s="208"/>
      <c r="C10" s="198"/>
      <c r="D10" s="198"/>
      <c r="E10" s="209"/>
      <c r="F10" s="210"/>
      <c r="G10" s="211"/>
      <c r="H10" s="212"/>
      <c r="I10" s="199"/>
      <c r="J10" s="206"/>
      <c r="K10" s="206"/>
      <c r="L10" s="206"/>
      <c r="M10" s="206"/>
      <c r="N10" s="206"/>
    </row>
    <row r="11" spans="1:14" s="213" customFormat="1" ht="24" customHeight="1">
      <c r="A11" s="512" t="s">
        <v>3</v>
      </c>
      <c r="B11" s="514" t="s">
        <v>15</v>
      </c>
      <c r="C11" s="515"/>
      <c r="D11" s="516"/>
      <c r="E11" s="520" t="s">
        <v>9</v>
      </c>
      <c r="F11" s="521"/>
      <c r="G11" s="514" t="s">
        <v>14</v>
      </c>
      <c r="H11" s="515"/>
      <c r="I11" s="516"/>
      <c r="J11" s="206"/>
      <c r="K11" s="206"/>
      <c r="L11" s="206"/>
      <c r="M11" s="206"/>
      <c r="N11" s="206"/>
    </row>
    <row r="12" spans="1:14" s="213" customFormat="1" ht="24" customHeight="1">
      <c r="A12" s="513"/>
      <c r="B12" s="517"/>
      <c r="C12" s="518"/>
      <c r="D12" s="519"/>
      <c r="E12" s="214"/>
      <c r="F12" s="214"/>
      <c r="G12" s="517"/>
      <c r="H12" s="518"/>
      <c r="I12" s="519"/>
      <c r="J12" s="206"/>
      <c r="K12" s="206"/>
      <c r="L12" s="206"/>
      <c r="M12" s="206"/>
      <c r="N12" s="206"/>
    </row>
    <row r="13" spans="1:14" s="213" customFormat="1" ht="24" customHeight="1">
      <c r="A13" s="215">
        <v>1</v>
      </c>
      <c r="B13" s="216" t="s">
        <v>4</v>
      </c>
      <c r="C13" s="217"/>
      <c r="D13" s="218"/>
      <c r="E13" s="219"/>
      <c r="F13" s="220">
        <f>'สวนที่1-ก่อสร้าง(ปร4)'!K40</f>
        <v>3259721.5870000003</v>
      </c>
      <c r="G13" s="497" t="s">
        <v>215</v>
      </c>
      <c r="H13" s="498"/>
      <c r="I13" s="499"/>
      <c r="J13" s="206"/>
      <c r="K13" s="206"/>
      <c r="L13" s="206"/>
      <c r="M13" s="206"/>
      <c r="N13" s="206"/>
    </row>
    <row r="14" spans="1:14" s="213" customFormat="1" ht="24" customHeight="1">
      <c r="A14" s="221"/>
      <c r="B14" s="222" t="s">
        <v>5</v>
      </c>
      <c r="C14" s="223"/>
      <c r="D14" s="224">
        <f>ปร5!H10</f>
        <v>1.3022</v>
      </c>
      <c r="E14" s="225"/>
      <c r="F14" s="226">
        <f>F13*D14</f>
        <v>4244809.4505914003</v>
      </c>
      <c r="G14" s="485" t="s">
        <v>218</v>
      </c>
      <c r="H14" s="486"/>
      <c r="I14" s="487"/>
      <c r="J14" s="206"/>
      <c r="K14" s="206"/>
      <c r="L14" s="206"/>
      <c r="M14" s="206"/>
      <c r="N14" s="206"/>
    </row>
    <row r="15" spans="1:14" s="213" customFormat="1" ht="24" customHeight="1">
      <c r="A15" s="227">
        <v>2</v>
      </c>
      <c r="B15" s="228" t="s">
        <v>6</v>
      </c>
      <c r="C15" s="229"/>
      <c r="D15" s="230"/>
      <c r="E15" s="219"/>
      <c r="F15" s="220">
        <f>'สวนที่2-ครุภันจัดชื(ปร4) (2)'!K42</f>
        <v>936853</v>
      </c>
      <c r="G15" s="485" t="s">
        <v>216</v>
      </c>
      <c r="H15" s="294"/>
      <c r="I15" s="295"/>
      <c r="J15" s="206"/>
      <c r="K15" s="206"/>
      <c r="L15" s="206"/>
      <c r="M15" s="206"/>
      <c r="N15" s="206"/>
    </row>
    <row r="16" spans="1:14" s="213" customFormat="1" ht="24" customHeight="1">
      <c r="A16" s="231"/>
      <c r="B16" s="222" t="s">
        <v>7</v>
      </c>
      <c r="C16" s="223"/>
      <c r="D16" s="232">
        <v>7.0000000000000007E-2</v>
      </c>
      <c r="E16" s="225"/>
      <c r="F16" s="226">
        <f>F15*1.07</f>
        <v>1002432.7100000001</v>
      </c>
      <c r="G16" s="508" t="s">
        <v>217</v>
      </c>
      <c r="H16" s="509"/>
      <c r="I16" s="510"/>
      <c r="J16" s="206"/>
      <c r="K16" s="206"/>
      <c r="L16" s="206"/>
      <c r="M16" s="206"/>
      <c r="N16" s="206"/>
    </row>
    <row r="17" spans="1:14" s="213" customFormat="1" ht="24" customHeight="1">
      <c r="A17" s="227">
        <v>3</v>
      </c>
      <c r="B17" s="228" t="s">
        <v>8</v>
      </c>
      <c r="C17" s="229"/>
      <c r="D17" s="230"/>
      <c r="E17" s="233"/>
      <c r="F17" s="234">
        <f>'สวนที่3-ค่าใช้จ่ายพ(ปร4) '!K19</f>
        <v>0</v>
      </c>
      <c r="G17" s="364"/>
      <c r="H17" s="296"/>
      <c r="I17" s="297"/>
      <c r="J17" s="206"/>
      <c r="K17" s="206"/>
      <c r="L17" s="206"/>
      <c r="M17" s="206"/>
      <c r="N17" s="206"/>
    </row>
    <row r="18" spans="1:14" s="213" customFormat="1" ht="24" customHeight="1">
      <c r="A18" s="235"/>
      <c r="B18" s="223"/>
      <c r="C18" s="223"/>
      <c r="D18" s="236"/>
      <c r="E18" s="237"/>
      <c r="F18" s="238"/>
      <c r="G18" s="365"/>
      <c r="H18" s="298"/>
      <c r="I18" s="299"/>
      <c r="J18" s="206"/>
      <c r="K18" s="206"/>
      <c r="L18" s="206"/>
      <c r="M18" s="206"/>
      <c r="N18" s="206"/>
    </row>
    <row r="19" spans="1:14" s="206" customFormat="1" ht="24" customHeight="1">
      <c r="A19" s="239" t="s">
        <v>2</v>
      </c>
      <c r="B19" s="240"/>
      <c r="C19" s="241"/>
      <c r="D19" s="241"/>
      <c r="E19" s="242"/>
      <c r="F19" s="243">
        <f>F14+F16+F17</f>
        <v>5247242.1605914002</v>
      </c>
      <c r="G19" s="385"/>
      <c r="H19" s="301"/>
      <c r="I19" s="302"/>
      <c r="M19" s="461">
        <f>+F19-K20</f>
        <v>-757.83940859977156</v>
      </c>
    </row>
    <row r="20" spans="1:14" s="206" customFormat="1" ht="25.5" customHeight="1" thickBot="1">
      <c r="A20" s="244" t="s">
        <v>0</v>
      </c>
      <c r="B20" s="245"/>
      <c r="C20" s="246"/>
      <c r="D20" s="246"/>
      <c r="E20" s="247"/>
      <c r="F20" s="248">
        <v>5247242</v>
      </c>
      <c r="G20" s="300"/>
      <c r="H20" s="301"/>
      <c r="I20" s="302"/>
      <c r="K20" s="460">
        <v>5248000</v>
      </c>
      <c r="M20" s="461">
        <f>+F20-K20</f>
        <v>-758</v>
      </c>
    </row>
    <row r="21" spans="1:14" s="206" customFormat="1" ht="25.5" customHeight="1" thickTop="1">
      <c r="A21" s="249"/>
      <c r="B21" s="250" t="s">
        <v>11</v>
      </c>
      <c r="C21" s="251"/>
      <c r="D21" s="252" t="s">
        <v>43</v>
      </c>
      <c r="E21" s="253"/>
      <c r="F21" s="254"/>
      <c r="G21" s="500" t="s">
        <v>44</v>
      </c>
      <c r="H21" s="501"/>
      <c r="I21" s="502"/>
    </row>
    <row r="22" spans="1:14" s="206" customFormat="1" ht="25.5" customHeight="1">
      <c r="A22" s="255"/>
      <c r="B22" s="503" t="s">
        <v>45</v>
      </c>
      <c r="C22" s="503"/>
      <c r="D22" s="504"/>
      <c r="E22" s="505" t="str">
        <f>BAHTTEXT(F20)</f>
        <v>ห้าล้านสองแสนสี่หมื่นเจ็ดพันสองร้อยสี่สิบสองบาทถ้วน</v>
      </c>
      <c r="F22" s="506"/>
      <c r="G22" s="506"/>
      <c r="H22" s="506"/>
      <c r="I22" s="507"/>
    </row>
    <row r="23" spans="1:14" s="261" customFormat="1" ht="10.5" customHeight="1">
      <c r="A23" s="256"/>
      <c r="B23" s="257"/>
      <c r="C23" s="258"/>
      <c r="D23" s="258"/>
      <c r="E23" s="258"/>
      <c r="F23" s="259"/>
      <c r="G23" s="259"/>
      <c r="H23" s="259"/>
      <c r="I23" s="260"/>
      <c r="J23" s="206"/>
      <c r="K23" s="206"/>
      <c r="L23" s="206"/>
      <c r="M23" s="206"/>
      <c r="N23" s="206"/>
    </row>
    <row r="24" spans="1:14" s="261" customFormat="1" ht="27" customHeight="1">
      <c r="A24" s="488"/>
      <c r="B24" s="489"/>
      <c r="C24" s="488"/>
      <c r="D24" s="488"/>
      <c r="E24" s="490"/>
      <c r="F24" s="490"/>
      <c r="G24" s="491"/>
      <c r="H24" s="492"/>
      <c r="I24"/>
      <c r="J24"/>
      <c r="K24"/>
      <c r="L24" s="206"/>
      <c r="M24" s="206"/>
      <c r="N24" s="206"/>
    </row>
    <row r="25" spans="1:14" s="261" customFormat="1" ht="17.25" customHeight="1">
      <c r="A25" s="190"/>
      <c r="B25" s="345"/>
      <c r="C25" s="345" t="s">
        <v>219</v>
      </c>
      <c r="D25" s="345"/>
      <c r="E25" s="345"/>
      <c r="F25" s="345"/>
      <c r="G25" s="345"/>
      <c r="H25" s="345"/>
      <c r="I25"/>
      <c r="J25"/>
      <c r="K25"/>
    </row>
    <row r="26" spans="1:14" ht="24" customHeight="1">
      <c r="B26" s="175"/>
      <c r="C26" s="175"/>
      <c r="D26" s="495" t="s">
        <v>226</v>
      </c>
      <c r="E26" s="495"/>
      <c r="F26" s="495"/>
      <c r="G26" s="495"/>
      <c r="H26" s="495"/>
      <c r="I26"/>
      <c r="J26"/>
      <c r="K26"/>
    </row>
    <row r="27" spans="1:14" ht="24" customHeight="1">
      <c r="B27" s="175"/>
      <c r="C27" s="175"/>
      <c r="D27" s="493"/>
      <c r="E27" s="493"/>
      <c r="F27" s="493"/>
      <c r="G27" s="175"/>
      <c r="H27" s="175"/>
      <c r="I27"/>
      <c r="J27"/>
      <c r="K27"/>
    </row>
    <row r="28" spans="1:14" ht="24" customHeight="1">
      <c r="B28" s="345"/>
      <c r="C28" s="345" t="s">
        <v>220</v>
      </c>
      <c r="D28" s="345"/>
      <c r="E28" s="345"/>
      <c r="F28" s="345"/>
      <c r="G28" s="345"/>
      <c r="H28" s="345"/>
      <c r="I28"/>
      <c r="J28"/>
      <c r="K28"/>
    </row>
    <row r="29" spans="1:14" s="268" customFormat="1" ht="21" customHeight="1">
      <c r="A29" s="261"/>
      <c r="B29" s="345"/>
      <c r="C29" s="345"/>
      <c r="D29" s="495" t="s">
        <v>221</v>
      </c>
      <c r="E29" s="495"/>
      <c r="F29" s="495"/>
      <c r="G29" s="495"/>
      <c r="H29" s="495"/>
      <c r="I29"/>
      <c r="J29"/>
      <c r="K29"/>
      <c r="L29" s="355"/>
    </row>
    <row r="30" spans="1:14" s="268" customFormat="1" ht="21" customHeight="1">
      <c r="A30" s="261"/>
      <c r="B30" s="345"/>
      <c r="C30" s="345"/>
      <c r="D30" s="493"/>
      <c r="E30" s="345"/>
      <c r="F30" s="345"/>
      <c r="G30" s="175"/>
      <c r="H30" s="175"/>
      <c r="I30"/>
      <c r="J30"/>
      <c r="K30"/>
      <c r="L30" s="355"/>
    </row>
    <row r="31" spans="1:14" s="268" customFormat="1" ht="21" customHeight="1">
      <c r="A31" s="175"/>
      <c r="B31" s="345"/>
      <c r="C31" s="345" t="s">
        <v>220</v>
      </c>
      <c r="D31" s="345"/>
      <c r="E31" s="345"/>
      <c r="F31" s="345"/>
      <c r="G31" s="345"/>
      <c r="H31" s="345"/>
      <c r="I31"/>
      <c r="J31"/>
      <c r="K31"/>
      <c r="L31" s="355"/>
    </row>
    <row r="32" spans="1:14" s="268" customFormat="1" ht="21" customHeight="1">
      <c r="A32" s="262"/>
      <c r="B32" s="345"/>
      <c r="C32" s="345"/>
      <c r="D32" s="495" t="s">
        <v>222</v>
      </c>
      <c r="E32" s="495"/>
      <c r="F32" s="495"/>
      <c r="G32" s="495"/>
      <c r="H32" s="495"/>
      <c r="I32"/>
      <c r="J32"/>
      <c r="K32"/>
      <c r="L32" s="355"/>
    </row>
    <row r="33" spans="1:12" s="268" customFormat="1" ht="24" customHeight="1">
      <c r="A33" s="262"/>
      <c r="B33" s="345"/>
      <c r="C33" s="345"/>
      <c r="D33" s="493"/>
      <c r="E33" s="345"/>
      <c r="F33" s="345"/>
      <c r="G33" s="345"/>
      <c r="H33" s="345"/>
      <c r="I33"/>
      <c r="J33"/>
      <c r="K33"/>
      <c r="L33" s="355"/>
    </row>
    <row r="34" spans="1:12" s="268" customFormat="1" ht="21" customHeight="1">
      <c r="A34" s="262"/>
      <c r="B34" s="175"/>
      <c r="C34" s="345" t="s">
        <v>220</v>
      </c>
      <c r="D34" s="175"/>
      <c r="E34" s="175"/>
      <c r="F34" s="175"/>
      <c r="G34" s="175"/>
      <c r="H34" s="175"/>
      <c r="I34"/>
      <c r="J34"/>
      <c r="K34"/>
      <c r="L34" s="355"/>
    </row>
    <row r="35" spans="1:12" s="268" customFormat="1" ht="21" customHeight="1">
      <c r="A35" s="494"/>
      <c r="B35" s="345"/>
      <c r="C35" s="345"/>
      <c r="D35" s="495" t="s">
        <v>225</v>
      </c>
      <c r="E35" s="495"/>
      <c r="F35" s="495"/>
      <c r="G35" s="495"/>
      <c r="H35" s="495"/>
      <c r="I35"/>
      <c r="J35"/>
      <c r="K35"/>
    </row>
    <row r="36" spans="1:12" s="268" customFormat="1" ht="21" customHeight="1">
      <c r="A36" s="494"/>
      <c r="B36" s="345"/>
      <c r="C36" s="345"/>
      <c r="D36" s="493"/>
      <c r="E36" s="175"/>
      <c r="F36" s="175"/>
      <c r="G36" s="175"/>
      <c r="H36" s="175"/>
      <c r="I36"/>
      <c r="J36"/>
      <c r="K36"/>
    </row>
    <row r="37" spans="1:12" s="268" customFormat="1" ht="21" customHeight="1">
      <c r="A37" s="494"/>
      <c r="B37" s="345"/>
      <c r="C37" s="345" t="s">
        <v>224</v>
      </c>
      <c r="D37" s="345"/>
      <c r="E37" s="345"/>
      <c r="F37" s="345"/>
      <c r="G37" s="345"/>
      <c r="H37" s="345"/>
      <c r="I37" s="357"/>
      <c r="J37" s="361"/>
      <c r="K37" s="175"/>
    </row>
    <row r="38" spans="1:12" s="268" customFormat="1" ht="21" customHeight="1">
      <c r="A38" s="261"/>
      <c r="B38" s="345"/>
      <c r="C38" s="175"/>
      <c r="D38" s="495" t="s">
        <v>223</v>
      </c>
      <c r="E38" s="495"/>
      <c r="F38" s="495"/>
      <c r="G38" s="495"/>
      <c r="H38" s="495"/>
      <c r="I38" s="175"/>
      <c r="J38" s="175"/>
      <c r="K38" s="175"/>
    </row>
    <row r="39" spans="1:12" s="268" customFormat="1" ht="21" customHeight="1">
      <c r="A39"/>
      <c r="B39"/>
      <c r="C39"/>
      <c r="D39"/>
      <c r="E39"/>
      <c r="F39"/>
      <c r="G39"/>
      <c r="H39"/>
      <c r="I39"/>
    </row>
    <row r="40" spans="1:12" s="268" customFormat="1" ht="17.25">
      <c r="A40"/>
      <c r="B40"/>
      <c r="C40"/>
      <c r="D40"/>
      <c r="E40"/>
      <c r="F40"/>
      <c r="G40"/>
      <c r="H40"/>
      <c r="I40"/>
    </row>
    <row r="41" spans="1:12" s="261" customFormat="1"/>
    <row r="42" spans="1:12" s="261" customFormat="1">
      <c r="C42" s="206"/>
    </row>
    <row r="43" spans="1:12" s="261" customFormat="1"/>
    <row r="44" spans="1:12" s="261" customFormat="1"/>
    <row r="45" spans="1:12" s="261" customFormat="1"/>
    <row r="46" spans="1:12" s="261" customFormat="1"/>
    <row r="47" spans="1:12" s="261" customFormat="1"/>
    <row r="48" spans="1:12" s="261" customFormat="1"/>
    <row r="49" s="261" customFormat="1"/>
    <row r="50" s="261" customFormat="1"/>
    <row r="51" s="261" customFormat="1"/>
    <row r="52" s="261" customFormat="1"/>
    <row r="53" s="261" customFormat="1"/>
    <row r="54" s="261" customFormat="1"/>
    <row r="55" s="261" customFormat="1"/>
    <row r="56" s="261" customFormat="1"/>
    <row r="57" s="261" customFormat="1"/>
    <row r="58" s="261" customFormat="1"/>
    <row r="59" s="261" customFormat="1"/>
    <row r="60" s="261" customFormat="1"/>
    <row r="61" s="261" customFormat="1"/>
    <row r="62" s="261" customFormat="1"/>
    <row r="63" s="261" customFormat="1"/>
    <row r="64" s="261" customFormat="1"/>
    <row r="65" s="261" customFormat="1"/>
    <row r="66" s="261" customFormat="1"/>
    <row r="67" s="261" customFormat="1"/>
    <row r="68" s="261" customFormat="1"/>
    <row r="69" s="261" customFormat="1"/>
    <row r="70" s="261" customFormat="1"/>
    <row r="71" s="261" customFormat="1"/>
    <row r="72" s="261" customFormat="1"/>
    <row r="73" s="261" customFormat="1"/>
    <row r="74" s="261" customFormat="1"/>
    <row r="75" s="261" customFormat="1"/>
  </sheetData>
  <mergeCells count="16">
    <mergeCell ref="A1:I1"/>
    <mergeCell ref="A11:A12"/>
    <mergeCell ref="B11:D12"/>
    <mergeCell ref="E11:F11"/>
    <mergeCell ref="G11:I12"/>
    <mergeCell ref="A2:I2"/>
    <mergeCell ref="A3:I3"/>
    <mergeCell ref="A4:I4"/>
    <mergeCell ref="A5:I5"/>
    <mergeCell ref="A6:I6"/>
    <mergeCell ref="A7:I7"/>
    <mergeCell ref="G13:I13"/>
    <mergeCell ref="G21:I21"/>
    <mergeCell ref="B22:D22"/>
    <mergeCell ref="E22:I22"/>
    <mergeCell ref="G16:I16"/>
  </mergeCells>
  <phoneticPr fontId="0" type="noConversion"/>
  <pageMargins left="0.35433070866141736" right="0.23622047244094491" top="0.74803149606299213" bottom="0.47244094488188981" header="0.59055118110236227" footer="0.31496062992125984"/>
  <pageSetup paperSize="9" scale="78" orientation="portrait" horizontalDpi="300" verticalDpi="300" r:id="rId1"/>
  <headerFooter alignWithMargins="0">
    <oddHeader>&amp;R&amp;14แบบ ปร.6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8"/>
  <sheetViews>
    <sheetView view="pageBreakPreview" topLeftCell="A4" zoomScale="110" zoomScaleNormal="110" zoomScaleSheetLayoutView="110" workbookViewId="0">
      <selection activeCell="I21" sqref="I21"/>
    </sheetView>
  </sheetViews>
  <sheetFormatPr defaultColWidth="9.1640625" defaultRowHeight="18.75"/>
  <cols>
    <col min="1" max="1" width="6.83203125" style="175" customWidth="1"/>
    <col min="2" max="3" width="9.1640625" style="175"/>
    <col min="4" max="4" width="9.33203125" style="175" bestFit="1" customWidth="1"/>
    <col min="5" max="7" width="7.83203125" style="175" customWidth="1"/>
    <col min="8" max="8" width="23.83203125" style="175" customWidth="1"/>
    <col min="9" max="10" width="7.83203125" style="175" customWidth="1"/>
    <col min="11" max="11" width="18.6640625" style="175" customWidth="1"/>
    <col min="12" max="15" width="9.1640625" style="175"/>
    <col min="16" max="16" width="18.33203125" style="175" customWidth="1"/>
    <col min="17" max="16384" width="9.1640625" style="175"/>
  </cols>
  <sheetData>
    <row r="1" spans="1:11" ht="21">
      <c r="A1" s="511" t="s">
        <v>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11">
      <c r="A2" s="543" t="s">
        <v>112</v>
      </c>
      <c r="B2" s="544"/>
      <c r="C2" s="544"/>
      <c r="D2" s="544"/>
      <c r="E2" s="544"/>
      <c r="F2" s="544"/>
      <c r="G2" s="544"/>
      <c r="H2" s="544"/>
      <c r="I2" s="544"/>
      <c r="J2" s="544"/>
      <c r="K2" s="545"/>
    </row>
    <row r="3" spans="1:11">
      <c r="A3" s="546" t="s">
        <v>128</v>
      </c>
      <c r="B3" s="544"/>
      <c r="C3" s="544"/>
      <c r="D3" s="544"/>
      <c r="E3" s="544"/>
      <c r="F3" s="544"/>
      <c r="G3" s="544"/>
      <c r="H3" s="544"/>
      <c r="I3" s="544"/>
      <c r="J3" s="544"/>
      <c r="K3" s="545"/>
    </row>
    <row r="4" spans="1:11">
      <c r="A4" s="543" t="s">
        <v>105</v>
      </c>
      <c r="B4" s="544"/>
      <c r="C4" s="544"/>
      <c r="D4" s="544"/>
      <c r="E4" s="544"/>
      <c r="F4" s="544"/>
      <c r="G4" s="544"/>
      <c r="H4" s="544"/>
      <c r="I4" s="544"/>
      <c r="J4" s="544"/>
      <c r="K4" s="545"/>
    </row>
    <row r="5" spans="1:11">
      <c r="A5" s="553" t="s">
        <v>99</v>
      </c>
      <c r="B5" s="544"/>
      <c r="C5" s="544"/>
      <c r="D5" s="544"/>
      <c r="E5" s="544"/>
      <c r="F5" s="544"/>
      <c r="G5" s="544"/>
      <c r="H5" s="544"/>
      <c r="I5" s="544"/>
      <c r="J5" s="544"/>
      <c r="K5" s="545"/>
    </row>
    <row r="6" spans="1:11">
      <c r="A6" s="543" t="s">
        <v>148</v>
      </c>
      <c r="B6" s="544"/>
      <c r="C6" s="544"/>
      <c r="D6" s="544"/>
      <c r="E6" s="544"/>
      <c r="F6" s="544"/>
      <c r="G6" s="544"/>
      <c r="H6" s="544"/>
      <c r="I6" s="544"/>
      <c r="J6" s="544"/>
      <c r="K6" s="545"/>
    </row>
    <row r="7" spans="1:11" ht="19.5" thickBot="1">
      <c r="A7" s="554" t="s">
        <v>55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</row>
    <row r="8" spans="1:11" ht="19.5" thickTop="1">
      <c r="A8" s="555" t="s">
        <v>3</v>
      </c>
      <c r="B8" s="555" t="s">
        <v>15</v>
      </c>
      <c r="C8" s="555"/>
      <c r="D8" s="555"/>
      <c r="E8" s="555"/>
      <c r="F8" s="549" t="s">
        <v>73</v>
      </c>
      <c r="G8" s="550"/>
      <c r="H8" s="547" t="s">
        <v>75</v>
      </c>
      <c r="I8" s="549" t="s">
        <v>65</v>
      </c>
      <c r="J8" s="550"/>
      <c r="K8" s="547" t="s">
        <v>14</v>
      </c>
    </row>
    <row r="9" spans="1:11">
      <c r="A9" s="555"/>
      <c r="B9" s="555"/>
      <c r="C9" s="555"/>
      <c r="D9" s="555"/>
      <c r="E9" s="555"/>
      <c r="F9" s="551" t="s">
        <v>76</v>
      </c>
      <c r="G9" s="552"/>
      <c r="H9" s="548"/>
      <c r="I9" s="551" t="s">
        <v>74</v>
      </c>
      <c r="J9" s="552"/>
      <c r="K9" s="548"/>
    </row>
    <row r="10" spans="1:11">
      <c r="A10" s="176">
        <v>1</v>
      </c>
      <c r="B10" s="539" t="s">
        <v>72</v>
      </c>
      <c r="C10" s="540"/>
      <c r="D10" s="540"/>
      <c r="E10" s="177"/>
      <c r="F10" s="560">
        <f>'สวนที่1-ก่อสร้าง(ปร4)'!K40</f>
        <v>3259721.5870000003</v>
      </c>
      <c r="G10" s="535"/>
      <c r="H10" s="371">
        <f>'คำนวณ Factor F 6%'!C14</f>
        <v>1.3022</v>
      </c>
      <c r="I10" s="558">
        <f>H10*F10</f>
        <v>4244809.4505914003</v>
      </c>
      <c r="J10" s="559"/>
      <c r="K10" s="176"/>
    </row>
    <row r="11" spans="1:11">
      <c r="A11" s="176">
        <v>2</v>
      </c>
      <c r="B11" s="539" t="s">
        <v>86</v>
      </c>
      <c r="C11" s="540"/>
      <c r="D11" s="540"/>
      <c r="E11" s="177"/>
      <c r="F11" s="560">
        <f>'สวนที่2-ครุภันจัดชื(ปร4) (2)'!K42</f>
        <v>936853</v>
      </c>
      <c r="G11" s="535"/>
      <c r="H11" s="179">
        <v>1.07</v>
      </c>
      <c r="I11" s="558">
        <f>H11*F11</f>
        <v>1002432.7100000001</v>
      </c>
      <c r="J11" s="559"/>
      <c r="K11" s="176"/>
    </row>
    <row r="12" spans="1:11">
      <c r="A12" s="176">
        <v>3</v>
      </c>
      <c r="B12" s="539" t="s">
        <v>87</v>
      </c>
      <c r="C12" s="540"/>
      <c r="D12" s="540"/>
      <c r="E12" s="177"/>
      <c r="F12" s="560">
        <f>'สวนที่3-ค่าใช้จ่ายพ(ปร4) '!K19</f>
        <v>0</v>
      </c>
      <c r="G12" s="535"/>
      <c r="H12" s="272">
        <v>0</v>
      </c>
      <c r="I12" s="560">
        <f>F12</f>
        <v>0</v>
      </c>
      <c r="J12" s="535"/>
      <c r="K12" s="176"/>
    </row>
    <row r="13" spans="1:11">
      <c r="A13" s="176"/>
      <c r="B13" s="180"/>
      <c r="C13" s="181"/>
      <c r="D13" s="181"/>
      <c r="E13" s="182"/>
      <c r="F13" s="534"/>
      <c r="G13" s="535"/>
      <c r="H13" s="176"/>
      <c r="I13" s="183"/>
      <c r="J13" s="177"/>
      <c r="K13" s="176"/>
    </row>
    <row r="14" spans="1:11">
      <c r="A14" s="176"/>
      <c r="B14" s="536" t="s">
        <v>77</v>
      </c>
      <c r="C14" s="537"/>
      <c r="D14" s="537"/>
      <c r="E14" s="538"/>
      <c r="F14" s="534"/>
      <c r="G14" s="535"/>
      <c r="H14" s="176"/>
      <c r="I14" s="183"/>
      <c r="J14" s="177"/>
      <c r="K14" s="176"/>
    </row>
    <row r="15" spans="1:11">
      <c r="A15" s="176"/>
      <c r="B15" s="539" t="s">
        <v>78</v>
      </c>
      <c r="C15" s="540"/>
      <c r="D15" s="540"/>
      <c r="E15" s="184">
        <v>0</v>
      </c>
      <c r="F15" s="534"/>
      <c r="G15" s="535"/>
      <c r="H15" s="176"/>
      <c r="I15" s="183"/>
      <c r="J15" s="177"/>
      <c r="K15" s="176"/>
    </row>
    <row r="16" spans="1:11">
      <c r="A16" s="176"/>
      <c r="B16" s="539" t="s">
        <v>79</v>
      </c>
      <c r="C16" s="540"/>
      <c r="D16" s="540"/>
      <c r="E16" s="184">
        <v>0</v>
      </c>
      <c r="F16" s="534"/>
      <c r="G16" s="535"/>
      <c r="H16" s="176"/>
      <c r="I16" s="183"/>
      <c r="J16" s="177"/>
      <c r="K16" s="176"/>
    </row>
    <row r="17" spans="1:18">
      <c r="A17" s="176"/>
      <c r="B17" s="539" t="s">
        <v>108</v>
      </c>
      <c r="C17" s="540"/>
      <c r="D17" s="540"/>
      <c r="E17" s="185">
        <v>0.06</v>
      </c>
      <c r="F17" s="534"/>
      <c r="G17" s="535"/>
      <c r="H17" s="176"/>
      <c r="I17" s="183"/>
      <c r="J17" s="177"/>
      <c r="K17" s="176"/>
    </row>
    <row r="18" spans="1:18">
      <c r="A18" s="176"/>
      <c r="B18" s="541" t="s">
        <v>80</v>
      </c>
      <c r="C18" s="542"/>
      <c r="D18" s="542"/>
      <c r="E18" s="186">
        <v>7.0000000000000007E-2</v>
      </c>
      <c r="F18" s="534"/>
      <c r="G18" s="535"/>
      <c r="H18" s="176"/>
      <c r="I18" s="183"/>
      <c r="J18" s="177"/>
      <c r="K18" s="176"/>
    </row>
    <row r="19" spans="1:18">
      <c r="A19" s="178" t="s">
        <v>69</v>
      </c>
      <c r="B19" s="540" t="s">
        <v>81</v>
      </c>
      <c r="C19" s="540"/>
      <c r="D19" s="540"/>
      <c r="E19" s="540"/>
      <c r="F19" s="540"/>
      <c r="G19" s="540"/>
      <c r="H19" s="540"/>
      <c r="I19" s="558">
        <f>SUM(I10:I12)</f>
        <v>5247242.1605914002</v>
      </c>
      <c r="J19" s="559"/>
      <c r="K19" s="177"/>
      <c r="N19" s="175">
        <v>5248000</v>
      </c>
      <c r="P19" s="458">
        <f>+I19-N19</f>
        <v>-757.83940859977156</v>
      </c>
    </row>
    <row r="20" spans="1:18">
      <c r="A20" s="176"/>
      <c r="B20" s="539" t="s">
        <v>82</v>
      </c>
      <c r="C20" s="540"/>
      <c r="D20" s="540"/>
      <c r="E20" s="532" t="str">
        <f>BAHTTEXT(I20)</f>
        <v>ห้าล้านสองแสนสี่หมื่นเจ็ดพันสองร้อยสี่สิบสองบาทถ้วน</v>
      </c>
      <c r="F20" s="532"/>
      <c r="G20" s="532"/>
      <c r="H20" s="532"/>
      <c r="I20" s="556">
        <v>5247242</v>
      </c>
      <c r="J20" s="557"/>
      <c r="K20" s="177"/>
      <c r="N20" s="175">
        <f>+N19/2</f>
        <v>2624000</v>
      </c>
    </row>
    <row r="21" spans="1:18">
      <c r="A21" s="187"/>
      <c r="B21" s="532" t="s">
        <v>83</v>
      </c>
      <c r="C21" s="532"/>
      <c r="D21" s="188"/>
      <c r="E21" s="187" t="s">
        <v>12</v>
      </c>
      <c r="F21" s="187"/>
      <c r="G21" s="187"/>
      <c r="H21" s="187"/>
      <c r="I21" s="187"/>
      <c r="J21" s="187"/>
      <c r="K21" s="187"/>
      <c r="N21" s="175">
        <v>2624000</v>
      </c>
    </row>
    <row r="22" spans="1:18">
      <c r="A22" s="181"/>
      <c r="B22" s="533" t="s">
        <v>84</v>
      </c>
      <c r="C22" s="533"/>
      <c r="D22" s="189"/>
      <c r="E22" s="181" t="s">
        <v>85</v>
      </c>
      <c r="F22" s="181"/>
      <c r="G22" s="181"/>
      <c r="H22" s="181"/>
      <c r="I22" s="181"/>
      <c r="J22" s="181"/>
      <c r="K22" s="181"/>
    </row>
    <row r="24" spans="1:18" ht="21">
      <c r="A24" s="488"/>
      <c r="B24" s="489"/>
      <c r="C24" s="488"/>
      <c r="D24" s="488"/>
      <c r="E24" s="490"/>
      <c r="F24" s="490"/>
      <c r="G24" s="491"/>
      <c r="H24" s="492"/>
      <c r="I24"/>
      <c r="J24"/>
      <c r="K24"/>
    </row>
    <row r="25" spans="1:18">
      <c r="A25" s="190"/>
      <c r="B25" s="345"/>
      <c r="C25" s="345" t="s">
        <v>219</v>
      </c>
      <c r="D25" s="345"/>
      <c r="E25" s="345"/>
      <c r="F25" s="345"/>
      <c r="G25" s="345"/>
      <c r="H25" s="345"/>
      <c r="I25"/>
      <c r="J25"/>
      <c r="K25"/>
    </row>
    <row r="26" spans="1:18" ht="19.5">
      <c r="A26" s="190"/>
      <c r="D26" s="531" t="s">
        <v>226</v>
      </c>
      <c r="E26" s="531"/>
      <c r="F26" s="531"/>
      <c r="G26" s="531"/>
      <c r="H26" s="531"/>
      <c r="I26"/>
      <c r="J26"/>
      <c r="K26"/>
    </row>
    <row r="27" spans="1:18" ht="19.5">
      <c r="A27" s="190"/>
      <c r="D27" s="493"/>
      <c r="E27" s="493"/>
      <c r="F27" s="493"/>
      <c r="I27"/>
      <c r="J27"/>
      <c r="K27"/>
    </row>
    <row r="28" spans="1:18">
      <c r="A28" s="190"/>
      <c r="B28" s="345"/>
      <c r="C28" s="345" t="s">
        <v>220</v>
      </c>
      <c r="D28" s="345"/>
      <c r="E28" s="345"/>
      <c r="F28" s="345"/>
      <c r="G28" s="345"/>
      <c r="H28" s="345"/>
      <c r="I28"/>
      <c r="J28"/>
      <c r="K28"/>
    </row>
    <row r="29" spans="1:18" ht="19.5">
      <c r="A29" s="261"/>
      <c r="B29" s="345"/>
      <c r="C29" s="345"/>
      <c r="D29" s="531" t="s">
        <v>221</v>
      </c>
      <c r="E29" s="531"/>
      <c r="F29" s="531"/>
      <c r="G29" s="531"/>
      <c r="H29" s="531"/>
      <c r="I29"/>
      <c r="J29"/>
      <c r="K29"/>
    </row>
    <row r="30" spans="1:18" ht="19.5">
      <c r="A30" s="261"/>
      <c r="B30" s="345"/>
      <c r="C30" s="345"/>
      <c r="D30" s="493"/>
      <c r="E30" s="345"/>
      <c r="F30" s="345"/>
      <c r="I30"/>
      <c r="J30"/>
      <c r="K30"/>
    </row>
    <row r="31" spans="1:18">
      <c r="B31" s="345"/>
      <c r="C31" s="345" t="s">
        <v>220</v>
      </c>
      <c r="D31" s="345"/>
      <c r="E31" s="345"/>
      <c r="F31" s="345"/>
      <c r="G31" s="345"/>
      <c r="H31" s="345"/>
      <c r="I31"/>
      <c r="J31"/>
      <c r="K31"/>
    </row>
    <row r="32" spans="1:18" ht="19.5">
      <c r="A32" s="262"/>
      <c r="B32" s="345"/>
      <c r="C32" s="345"/>
      <c r="D32" s="531" t="s">
        <v>222</v>
      </c>
      <c r="E32" s="531"/>
      <c r="F32" s="531"/>
      <c r="G32" s="531"/>
      <c r="H32" s="531"/>
      <c r="I32"/>
      <c r="J32"/>
      <c r="K32"/>
      <c r="P32" s="346"/>
      <c r="Q32" s="346"/>
      <c r="R32" s="346"/>
    </row>
    <row r="33" spans="1:20" ht="19.5">
      <c r="A33" s="262"/>
      <c r="B33" s="345"/>
      <c r="C33" s="345"/>
      <c r="D33" s="493"/>
      <c r="E33" s="345"/>
      <c r="F33" s="345"/>
      <c r="G33" s="345"/>
      <c r="H33" s="345"/>
      <c r="I33"/>
      <c r="J33"/>
      <c r="K33"/>
      <c r="L33" s="345"/>
      <c r="N33" s="346"/>
      <c r="O33" s="346"/>
      <c r="P33" s="346"/>
    </row>
    <row r="34" spans="1:20">
      <c r="A34" s="262"/>
      <c r="C34" s="345" t="s">
        <v>220</v>
      </c>
      <c r="I34"/>
      <c r="J34"/>
      <c r="K34"/>
    </row>
    <row r="35" spans="1:20" ht="19.5">
      <c r="A35" s="494"/>
      <c r="B35" s="345"/>
      <c r="C35" s="345"/>
      <c r="D35" s="531" t="s">
        <v>225</v>
      </c>
      <c r="E35" s="531"/>
      <c r="F35" s="531"/>
      <c r="G35" s="531"/>
      <c r="H35" s="531"/>
      <c r="I35"/>
      <c r="J35"/>
      <c r="K35"/>
      <c r="P35" s="531"/>
      <c r="Q35" s="531"/>
      <c r="R35" s="531"/>
      <c r="S35" s="531"/>
      <c r="T35" s="531"/>
    </row>
    <row r="36" spans="1:20" ht="19.5">
      <c r="A36" s="494"/>
      <c r="B36" s="345"/>
      <c r="C36" s="345"/>
      <c r="D36" s="493"/>
      <c r="I36"/>
      <c r="J36"/>
      <c r="K36"/>
    </row>
    <row r="37" spans="1:20" ht="23.25">
      <c r="A37" s="494"/>
      <c r="B37" s="345"/>
      <c r="C37" s="345" t="s">
        <v>224</v>
      </c>
      <c r="D37" s="345"/>
      <c r="E37" s="345"/>
      <c r="F37" s="345"/>
      <c r="G37" s="345"/>
      <c r="H37" s="345"/>
      <c r="I37" s="357"/>
      <c r="J37" s="361"/>
    </row>
    <row r="38" spans="1:20">
      <c r="A38" s="261"/>
      <c r="B38" s="345"/>
      <c r="C38" s="345"/>
      <c r="D38" s="531" t="s">
        <v>223</v>
      </c>
      <c r="E38" s="531"/>
      <c r="F38" s="531"/>
      <c r="G38" s="531"/>
      <c r="H38" s="531"/>
    </row>
  </sheetData>
  <mergeCells count="48">
    <mergeCell ref="B12:D12"/>
    <mergeCell ref="B10:D10"/>
    <mergeCell ref="I10:J10"/>
    <mergeCell ref="F11:G11"/>
    <mergeCell ref="I11:J11"/>
    <mergeCell ref="F10:G10"/>
    <mergeCell ref="B11:D11"/>
    <mergeCell ref="I20:J20"/>
    <mergeCell ref="I19:J19"/>
    <mergeCell ref="F12:G12"/>
    <mergeCell ref="I12:J12"/>
    <mergeCell ref="F13:G13"/>
    <mergeCell ref="A1:K1"/>
    <mergeCell ref="A2:K2"/>
    <mergeCell ref="A3:K3"/>
    <mergeCell ref="A4:K4"/>
    <mergeCell ref="K8:K9"/>
    <mergeCell ref="I8:J8"/>
    <mergeCell ref="I9:J9"/>
    <mergeCell ref="F8:G8"/>
    <mergeCell ref="A5:K5"/>
    <mergeCell ref="A6:K6"/>
    <mergeCell ref="A7:K7"/>
    <mergeCell ref="A8:A9"/>
    <mergeCell ref="F9:G9"/>
    <mergeCell ref="B8:E9"/>
    <mergeCell ref="H8:H9"/>
    <mergeCell ref="B21:C21"/>
    <mergeCell ref="B22:C22"/>
    <mergeCell ref="F17:G17"/>
    <mergeCell ref="F18:G18"/>
    <mergeCell ref="B14:E14"/>
    <mergeCell ref="B15:D15"/>
    <mergeCell ref="B16:D16"/>
    <mergeCell ref="B17:D17"/>
    <mergeCell ref="B18:D18"/>
    <mergeCell ref="B20:D20"/>
    <mergeCell ref="E20:H20"/>
    <mergeCell ref="F14:G14"/>
    <mergeCell ref="F15:G15"/>
    <mergeCell ref="B19:H19"/>
    <mergeCell ref="F16:G16"/>
    <mergeCell ref="D38:H38"/>
    <mergeCell ref="P35:T35"/>
    <mergeCell ref="D26:H26"/>
    <mergeCell ref="D29:H29"/>
    <mergeCell ref="D32:H32"/>
    <mergeCell ref="D35:H35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scale="88" orientation="portrait" horizontalDpi="4294967293" r:id="rId1"/>
  <headerFooter>
    <oddHeader>&amp;Rแบบ ปร.5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K37"/>
  <sheetViews>
    <sheetView showGridLines="0" view="pageBreakPreview" zoomScale="90" zoomScaleNormal="100" zoomScaleSheetLayoutView="90" workbookViewId="0">
      <selection activeCell="K22" sqref="K22"/>
    </sheetView>
  </sheetViews>
  <sheetFormatPr defaultColWidth="9.1640625" defaultRowHeight="18.75"/>
  <cols>
    <col min="1" max="1" width="2.5" style="88" customWidth="1"/>
    <col min="2" max="2" width="7.5" style="88" customWidth="1"/>
    <col min="3" max="3" width="10.1640625" style="88" customWidth="1"/>
    <col min="4" max="4" width="42.6640625" style="88" customWidth="1"/>
    <col min="5" max="5" width="10.33203125" style="88" bestFit="1" customWidth="1"/>
    <col min="6" max="6" width="17.6640625" style="88" customWidth="1"/>
    <col min="7" max="7" width="16.83203125" style="88" customWidth="1"/>
    <col min="8" max="8" width="15.33203125" style="88" customWidth="1"/>
    <col min="9" max="9" width="9.1640625" style="88" customWidth="1"/>
    <col min="10" max="10" width="13.5" style="88" customWidth="1"/>
    <col min="11" max="11" width="17.33203125" style="88" customWidth="1"/>
    <col min="12" max="16384" width="9.1640625" style="88"/>
  </cols>
  <sheetData>
    <row r="1" spans="2:8" ht="19.5" customHeight="1"/>
    <row r="2" spans="2:8" ht="32.25" customHeight="1">
      <c r="B2" s="566" t="s">
        <v>94</v>
      </c>
      <c r="C2" s="566"/>
      <c r="D2" s="566"/>
      <c r="E2" s="566"/>
      <c r="F2" s="566"/>
      <c r="G2" s="566"/>
      <c r="H2" s="566"/>
    </row>
    <row r="3" spans="2:8" ht="23.25" customHeight="1">
      <c r="B3" s="293" t="s">
        <v>113</v>
      </c>
      <c r="C3" s="162"/>
      <c r="D3" s="162"/>
      <c r="E3" s="162"/>
      <c r="F3" s="162"/>
      <c r="G3" s="162"/>
      <c r="H3" s="162"/>
    </row>
    <row r="4" spans="2:8" ht="23.25" customHeight="1">
      <c r="B4" s="278" t="str">
        <f>ปร5!A3</f>
        <v>ชื่อโครงการ/ปรับปรุงสนามกีฬา</v>
      </c>
      <c r="C4" s="155"/>
      <c r="D4" s="155"/>
      <c r="E4" s="155"/>
      <c r="F4" s="155"/>
      <c r="G4" s="155"/>
      <c r="H4" s="155"/>
    </row>
    <row r="5" spans="2:8" ht="23.25" customHeight="1">
      <c r="B5" s="155" t="s">
        <v>104</v>
      </c>
      <c r="C5" s="155"/>
      <c r="D5" s="155"/>
      <c r="E5" s="155"/>
      <c r="F5" s="155"/>
      <c r="G5" s="155"/>
      <c r="H5" s="155"/>
    </row>
    <row r="6" spans="2:8" ht="23.25" customHeight="1">
      <c r="B6" s="568" t="s">
        <v>98</v>
      </c>
      <c r="C6" s="568"/>
      <c r="D6" s="568"/>
      <c r="E6" s="568"/>
      <c r="F6" s="568"/>
      <c r="G6" s="568"/>
      <c r="H6" s="568"/>
    </row>
    <row r="7" spans="2:8" ht="23.25" customHeight="1">
      <c r="B7" s="568" t="s">
        <v>99</v>
      </c>
      <c r="C7" s="568"/>
      <c r="D7" s="568"/>
      <c r="E7" s="568"/>
      <c r="F7" s="568"/>
      <c r="G7" s="568"/>
      <c r="H7" s="568"/>
    </row>
    <row r="8" spans="2:8" ht="23.25" customHeight="1">
      <c r="B8" s="568" t="s">
        <v>103</v>
      </c>
      <c r="C8" s="568"/>
      <c r="D8" s="568"/>
      <c r="E8" s="568"/>
      <c r="F8" s="568"/>
      <c r="G8" s="568"/>
      <c r="H8" s="568"/>
    </row>
    <row r="9" spans="2:8" ht="23.25" customHeight="1">
      <c r="B9" s="569" t="str">
        <f>ปร5!A6</f>
        <v xml:space="preserve">คำนวณราคากลางโดย   งานอาคารสถานที่     เมื่อวันที่   เดือน </v>
      </c>
      <c r="C9" s="568"/>
      <c r="D9" s="568"/>
      <c r="E9" s="568"/>
      <c r="F9" s="568"/>
      <c r="G9" s="568"/>
      <c r="H9" s="568"/>
    </row>
    <row r="10" spans="2:8" ht="23.25" customHeight="1">
      <c r="B10" s="167"/>
      <c r="C10" s="168"/>
      <c r="D10" s="169"/>
      <c r="E10" s="567" t="s">
        <v>55</v>
      </c>
      <c r="F10" s="567"/>
      <c r="G10" s="567"/>
      <c r="H10" s="567"/>
    </row>
    <row r="11" spans="2:8" ht="32.25" customHeight="1">
      <c r="B11" s="130" t="s">
        <v>13</v>
      </c>
      <c r="C11" s="572" t="s">
        <v>15</v>
      </c>
      <c r="D11" s="572"/>
      <c r="E11" s="572"/>
      <c r="F11" s="131" t="s">
        <v>67</v>
      </c>
      <c r="G11" s="132" t="s">
        <v>61</v>
      </c>
      <c r="H11" s="130" t="s">
        <v>14</v>
      </c>
    </row>
    <row r="12" spans="2:8" ht="22.5" customHeight="1">
      <c r="B12" s="133">
        <v>1</v>
      </c>
      <c r="C12" s="573" t="s">
        <v>90</v>
      </c>
      <c r="D12" s="574"/>
      <c r="E12" s="575"/>
      <c r="F12" s="134"/>
      <c r="G12" s="170"/>
      <c r="H12" s="136"/>
    </row>
    <row r="13" spans="2:8" ht="22.5" customHeight="1">
      <c r="B13" s="137"/>
      <c r="C13" s="576" t="s">
        <v>71</v>
      </c>
      <c r="D13" s="577"/>
      <c r="E13" s="578"/>
      <c r="F13" s="134">
        <f>'สวนที่3-ค่าใช้จ่ายพ(ปร4) '!K19</f>
        <v>0</v>
      </c>
      <c r="G13" s="171">
        <f>F13</f>
        <v>0</v>
      </c>
      <c r="H13" s="138"/>
    </row>
    <row r="14" spans="2:8" ht="22.5" customHeight="1">
      <c r="B14" s="137"/>
      <c r="C14" s="563"/>
      <c r="D14" s="564"/>
      <c r="E14" s="565"/>
      <c r="F14" s="134"/>
      <c r="G14" s="172"/>
      <c r="H14" s="173"/>
    </row>
    <row r="15" spans="2:8" ht="22.5" customHeight="1">
      <c r="B15" s="137"/>
      <c r="C15" s="563"/>
      <c r="D15" s="564"/>
      <c r="E15" s="565"/>
      <c r="F15" s="134"/>
      <c r="G15" s="171"/>
      <c r="H15" s="174"/>
    </row>
    <row r="16" spans="2:8" ht="22.5" customHeight="1">
      <c r="B16" s="137"/>
      <c r="C16" s="563"/>
      <c r="D16" s="564"/>
      <c r="E16" s="565"/>
      <c r="F16" s="134"/>
      <c r="G16" s="172"/>
      <c r="H16" s="173"/>
    </row>
    <row r="17" spans="2:11" ht="22.5" customHeight="1">
      <c r="B17" s="137"/>
      <c r="C17" s="164"/>
      <c r="D17" s="165"/>
      <c r="E17" s="166"/>
      <c r="F17" s="134"/>
      <c r="G17" s="171"/>
      <c r="H17" s="174"/>
    </row>
    <row r="18" spans="2:11" ht="22.5" customHeight="1">
      <c r="B18" s="137"/>
      <c r="C18" s="563"/>
      <c r="D18" s="564"/>
      <c r="E18" s="565"/>
      <c r="F18" s="134"/>
      <c r="G18" s="134"/>
      <c r="H18" s="138"/>
    </row>
    <row r="19" spans="2:11" ht="22.5" customHeight="1">
      <c r="B19" s="137"/>
      <c r="C19" s="563"/>
      <c r="D19" s="564"/>
      <c r="E19" s="565"/>
      <c r="F19" s="134"/>
      <c r="G19" s="134"/>
      <c r="H19" s="138"/>
    </row>
    <row r="20" spans="2:11" ht="22.5" customHeight="1">
      <c r="B20" s="137"/>
      <c r="C20" s="563"/>
      <c r="D20" s="564"/>
      <c r="E20" s="565"/>
      <c r="F20" s="134"/>
      <c r="G20" s="134"/>
      <c r="H20" s="138"/>
    </row>
    <row r="21" spans="2:11" ht="22.5" customHeight="1">
      <c r="B21" s="137"/>
      <c r="C21" s="563"/>
      <c r="D21" s="564"/>
      <c r="E21" s="565"/>
      <c r="F21" s="134"/>
      <c r="G21" s="134"/>
      <c r="H21" s="138"/>
    </row>
    <row r="22" spans="2:11" ht="22.5" customHeight="1">
      <c r="B22" s="137"/>
      <c r="C22" s="563"/>
      <c r="D22" s="564"/>
      <c r="E22" s="565"/>
      <c r="F22" s="134"/>
      <c r="G22" s="134"/>
      <c r="H22" s="138"/>
    </row>
    <row r="23" spans="2:11" ht="22.5" customHeight="1">
      <c r="B23" s="144"/>
      <c r="C23" s="579"/>
      <c r="D23" s="580"/>
      <c r="E23" s="581"/>
      <c r="F23" s="147"/>
      <c r="G23" s="147"/>
      <c r="H23" s="148"/>
    </row>
    <row r="24" spans="2:11" ht="22.5" customHeight="1" thickBot="1">
      <c r="B24" s="149"/>
      <c r="C24" s="150"/>
      <c r="D24" s="151"/>
      <c r="E24" s="152"/>
      <c r="F24" s="153" t="s">
        <v>65</v>
      </c>
      <c r="G24" s="154">
        <f>SUM(G12:G23)</f>
        <v>0</v>
      </c>
      <c r="H24" s="138"/>
    </row>
    <row r="25" spans="2:11" ht="19.5" thickTop="1"/>
    <row r="27" spans="2:11">
      <c r="B27" s="571"/>
      <c r="C27" s="571"/>
      <c r="D27" s="571"/>
      <c r="E27" s="571"/>
      <c r="F27" s="571"/>
      <c r="G27" s="571"/>
      <c r="H27" s="571"/>
    </row>
    <row r="28" spans="2:11">
      <c r="B28" s="571"/>
      <c r="C28" s="571"/>
      <c r="D28" s="571"/>
      <c r="E28" s="571"/>
      <c r="F28" s="571"/>
      <c r="G28" s="571"/>
      <c r="H28" s="571"/>
    </row>
    <row r="29" spans="2:11" ht="21">
      <c r="B29" s="175"/>
      <c r="C29" s="175"/>
      <c r="D29" s="175"/>
      <c r="E29" s="175"/>
      <c r="F29" s="175"/>
      <c r="G29" s="561"/>
      <c r="H29" s="561"/>
      <c r="I29" s="561"/>
      <c r="J29" s="561"/>
      <c r="K29" s="561"/>
    </row>
    <row r="30" spans="2:11" ht="21">
      <c r="B30" s="175"/>
      <c r="C30" s="175"/>
      <c r="D30" s="261"/>
      <c r="E30" s="175"/>
      <c r="F30" s="175"/>
      <c r="G30" s="562"/>
      <c r="H30" s="562"/>
      <c r="I30" s="562"/>
      <c r="J30" s="349"/>
      <c r="K30" s="349"/>
    </row>
    <row r="31" spans="2:11" ht="21">
      <c r="B31" s="175"/>
      <c r="C31" s="175"/>
      <c r="D31" s="261"/>
      <c r="E31" s="175"/>
      <c r="F31" s="175"/>
      <c r="G31" s="570"/>
      <c r="H31" s="570"/>
      <c r="I31" s="570"/>
      <c r="J31" s="350"/>
      <c r="K31" s="351"/>
    </row>
    <row r="32" spans="2:11" ht="21">
      <c r="B32" s="260"/>
      <c r="C32" s="264"/>
      <c r="D32" s="263"/>
      <c r="E32" s="264"/>
      <c r="F32" s="265"/>
      <c r="G32" s="561"/>
      <c r="H32" s="561"/>
      <c r="I32" s="561"/>
      <c r="J32" s="561"/>
      <c r="K32" s="561"/>
    </row>
    <row r="33" spans="2:11" ht="21">
      <c r="B33" s="260"/>
      <c r="C33" s="264"/>
      <c r="D33" s="263"/>
      <c r="E33" s="264"/>
      <c r="F33" s="260"/>
      <c r="G33" s="562"/>
      <c r="H33" s="562"/>
      <c r="I33" s="562"/>
      <c r="J33" s="349"/>
      <c r="K33" s="349"/>
    </row>
    <row r="34" spans="2:11" ht="21">
      <c r="B34" s="260"/>
      <c r="C34" s="264"/>
      <c r="D34" s="269"/>
      <c r="E34" s="264"/>
      <c r="F34" s="260"/>
      <c r="G34" s="351"/>
      <c r="H34" s="351"/>
      <c r="I34" s="352"/>
      <c r="J34" s="351"/>
      <c r="K34" s="353"/>
    </row>
    <row r="35" spans="2:11" ht="21">
      <c r="B35" s="270"/>
      <c r="C35" s="266"/>
      <c r="D35" s="270"/>
      <c r="E35" s="270"/>
      <c r="F35" s="271"/>
      <c r="G35" s="561"/>
      <c r="H35" s="561"/>
      <c r="I35" s="561"/>
      <c r="J35" s="561"/>
      <c r="K35" s="561"/>
    </row>
    <row r="36" spans="2:11" ht="21">
      <c r="B36" s="270"/>
      <c r="C36" s="267"/>
      <c r="D36" s="270"/>
      <c r="E36" s="270"/>
      <c r="F36" s="270"/>
      <c r="G36" s="562"/>
      <c r="H36" s="562"/>
      <c r="I36" s="562"/>
      <c r="J36" s="349"/>
      <c r="K36" s="353"/>
    </row>
    <row r="37" spans="2:11">
      <c r="B37" s="571"/>
      <c r="C37" s="571"/>
      <c r="D37" s="571"/>
      <c r="E37" s="571"/>
      <c r="F37" s="571"/>
      <c r="G37" s="571"/>
      <c r="H37" s="571"/>
    </row>
  </sheetData>
  <mergeCells count="28">
    <mergeCell ref="B37:H37"/>
    <mergeCell ref="C11:E11"/>
    <mergeCell ref="C12:E12"/>
    <mergeCell ref="C13:E13"/>
    <mergeCell ref="C14:E14"/>
    <mergeCell ref="C15:E15"/>
    <mergeCell ref="B27:H27"/>
    <mergeCell ref="B28:H28"/>
    <mergeCell ref="C22:E22"/>
    <mergeCell ref="C23:E23"/>
    <mergeCell ref="C16:E16"/>
    <mergeCell ref="C18:E18"/>
    <mergeCell ref="C19:E19"/>
    <mergeCell ref="C20:E20"/>
    <mergeCell ref="G29:K29"/>
    <mergeCell ref="G30:I30"/>
    <mergeCell ref="G35:K35"/>
    <mergeCell ref="G36:I36"/>
    <mergeCell ref="C21:E21"/>
    <mergeCell ref="B2:H2"/>
    <mergeCell ref="E10:H10"/>
    <mergeCell ref="B6:H6"/>
    <mergeCell ref="B7:H7"/>
    <mergeCell ref="B8:H8"/>
    <mergeCell ref="B9:H9"/>
    <mergeCell ref="G31:I31"/>
    <mergeCell ref="G32:K32"/>
    <mergeCell ref="G33:I33"/>
  </mergeCells>
  <phoneticPr fontId="44" type="noConversion"/>
  <pageMargins left="0.39370078740157483" right="0.23622047244094491" top="0.74803149606299213" bottom="0.6692913385826772" header="0.51181102362204722" footer="0.51181102362204722"/>
  <pageSetup paperSize="9" scale="90" orientation="portrait" horizontalDpi="4294967294" verticalDpi="4294967293" r:id="rId1"/>
  <headerFooter alignWithMargins="0">
    <oddHeader>&amp;R&amp;14แบบปร.5 (พ)   แผ่นที่&amp;P 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N36"/>
  <sheetViews>
    <sheetView showGridLines="0" view="pageBreakPreview" topLeftCell="A7" zoomScaleSheetLayoutView="100" workbookViewId="0">
      <selection activeCell="J29" sqref="J29"/>
    </sheetView>
  </sheetViews>
  <sheetFormatPr defaultColWidth="9.1640625" defaultRowHeight="18.75"/>
  <cols>
    <col min="1" max="1" width="7.5" style="88" customWidth="1"/>
    <col min="2" max="2" width="10.1640625" style="88" customWidth="1"/>
    <col min="3" max="3" width="29.5" style="88" customWidth="1"/>
    <col min="4" max="4" width="22.5" style="88" customWidth="1"/>
    <col min="5" max="5" width="17.6640625" style="88" customWidth="1"/>
    <col min="6" max="6" width="16.83203125" style="88" customWidth="1"/>
    <col min="7" max="7" width="20.5" style="88" customWidth="1"/>
    <col min="8" max="8" width="9.1640625" style="88" customWidth="1"/>
    <col min="9" max="9" width="13.5" style="88" customWidth="1"/>
    <col min="10" max="10" width="17.33203125" style="88" customWidth="1"/>
    <col min="11" max="16384" width="9.1640625" style="88"/>
  </cols>
  <sheetData>
    <row r="1" spans="1:14" ht="32.25" customHeight="1">
      <c r="A1" s="566" t="s">
        <v>54</v>
      </c>
      <c r="B1" s="566"/>
      <c r="C1" s="566"/>
      <c r="D1" s="566"/>
      <c r="E1" s="566"/>
      <c r="F1" s="566"/>
      <c r="G1" s="566"/>
    </row>
    <row r="2" spans="1:14" ht="23.25" customHeight="1">
      <c r="A2" s="293" t="s">
        <v>113</v>
      </c>
      <c r="B2" s="162"/>
      <c r="C2" s="162"/>
      <c r="D2" s="162"/>
      <c r="E2" s="162"/>
      <c r="F2" s="162"/>
      <c r="G2" s="162"/>
      <c r="H2" s="156"/>
      <c r="I2" s="156"/>
      <c r="J2" s="156"/>
      <c r="K2" s="156"/>
      <c r="L2" s="113"/>
    </row>
    <row r="3" spans="1:14" ht="23.25" customHeight="1">
      <c r="A3" s="278" t="str">
        <f>ปร5!A3</f>
        <v>ชื่อโครงการ/ปรับปรุงสนามกีฬา</v>
      </c>
      <c r="B3" s="155"/>
      <c r="C3" s="155"/>
      <c r="D3" s="155"/>
      <c r="E3" s="155"/>
      <c r="F3" s="155"/>
      <c r="G3" s="155"/>
      <c r="H3" s="156"/>
      <c r="I3" s="156"/>
      <c r="J3" s="156"/>
      <c r="K3" s="156"/>
      <c r="L3" s="158"/>
      <c r="M3" s="158"/>
      <c r="N3" s="158"/>
    </row>
    <row r="4" spans="1:14" ht="23.25" customHeight="1">
      <c r="A4" s="278" t="s">
        <v>107</v>
      </c>
      <c r="B4" s="155"/>
      <c r="C4" s="155"/>
      <c r="D4" s="155"/>
      <c r="E4" s="155"/>
      <c r="F4" s="155"/>
      <c r="G4" s="155"/>
      <c r="H4" s="156"/>
      <c r="I4" s="156"/>
      <c r="J4" s="156"/>
      <c r="K4" s="156"/>
      <c r="L4" s="157"/>
      <c r="M4" s="157"/>
      <c r="N4" s="157"/>
    </row>
    <row r="5" spans="1:14" ht="23.25" customHeight="1">
      <c r="A5" s="568" t="s">
        <v>99</v>
      </c>
      <c r="B5" s="568"/>
      <c r="C5" s="568"/>
      <c r="D5" s="568"/>
      <c r="E5" s="568"/>
      <c r="F5" s="568"/>
      <c r="G5" s="568"/>
      <c r="H5" s="156"/>
      <c r="I5" s="157"/>
      <c r="J5" s="157"/>
      <c r="K5" s="157"/>
      <c r="L5" s="157"/>
      <c r="M5" s="157"/>
      <c r="N5" s="157"/>
    </row>
    <row r="6" spans="1:14" ht="23.25" customHeight="1">
      <c r="A6" s="569" t="s">
        <v>106</v>
      </c>
      <c r="B6" s="568"/>
      <c r="C6" s="568"/>
      <c r="D6" s="568"/>
      <c r="E6" s="568"/>
      <c r="F6" s="568"/>
      <c r="G6" s="568"/>
      <c r="H6" s="156"/>
      <c r="I6" s="157"/>
      <c r="J6" s="157"/>
      <c r="K6" s="157"/>
      <c r="L6" s="157"/>
      <c r="M6" s="157"/>
      <c r="N6" s="157"/>
    </row>
    <row r="7" spans="1:14" ht="23.25" customHeight="1">
      <c r="A7" s="569" t="str">
        <f>ปร5!A6</f>
        <v xml:space="preserve">คำนวณราคากลางโดย   งานอาคารสถานที่     เมื่อวันที่   เดือน </v>
      </c>
      <c r="B7" s="568"/>
      <c r="C7" s="568"/>
      <c r="D7" s="568"/>
      <c r="E7" s="568"/>
      <c r="F7" s="568"/>
      <c r="G7" s="568"/>
      <c r="H7" s="113"/>
      <c r="I7" s="161"/>
      <c r="J7" s="157"/>
      <c r="K7" s="157"/>
      <c r="L7" s="157"/>
      <c r="M7" s="157"/>
      <c r="N7" s="157"/>
    </row>
    <row r="8" spans="1:14" ht="23.25" customHeight="1">
      <c r="A8" s="163"/>
      <c r="B8" s="128"/>
      <c r="C8" s="129"/>
      <c r="D8" s="589" t="s">
        <v>55</v>
      </c>
      <c r="E8" s="589"/>
      <c r="F8" s="589"/>
      <c r="G8" s="589"/>
      <c r="H8" s="113"/>
      <c r="I8" s="161"/>
      <c r="J8" s="157"/>
      <c r="K8" s="157"/>
      <c r="L8" s="157"/>
      <c r="M8" s="157"/>
      <c r="N8" s="157"/>
    </row>
    <row r="9" spans="1:14" ht="32.25" customHeight="1">
      <c r="A9" s="130" t="s">
        <v>13</v>
      </c>
      <c r="B9" s="585" t="s">
        <v>15</v>
      </c>
      <c r="C9" s="586"/>
      <c r="D9" s="131" t="s">
        <v>28</v>
      </c>
      <c r="E9" s="131" t="s">
        <v>60</v>
      </c>
      <c r="F9" s="132" t="s">
        <v>61</v>
      </c>
      <c r="G9" s="160" t="s">
        <v>14</v>
      </c>
      <c r="H9" s="113"/>
      <c r="I9" s="157"/>
      <c r="J9" s="157"/>
      <c r="K9"/>
      <c r="L9" s="157"/>
      <c r="M9" s="157"/>
      <c r="N9" s="159"/>
    </row>
    <row r="10" spans="1:14" ht="22.5" customHeight="1">
      <c r="A10" s="133">
        <v>1</v>
      </c>
      <c r="B10" s="587" t="s">
        <v>56</v>
      </c>
      <c r="C10" s="588"/>
      <c r="D10" s="134">
        <f>'สวนที่1-ก่อสร้าง(ปร4)'!K12</f>
        <v>1856988.476</v>
      </c>
      <c r="E10" s="135">
        <f>ปร5!H10</f>
        <v>1.3022</v>
      </c>
      <c r="F10" s="134">
        <f>D10*E10</f>
        <v>2418170.3934472003</v>
      </c>
      <c r="G10" s="136"/>
    </row>
    <row r="11" spans="1:14" ht="22.5" customHeight="1">
      <c r="A11" s="137">
        <v>2</v>
      </c>
      <c r="B11" s="583" t="s">
        <v>57</v>
      </c>
      <c r="C11" s="584"/>
      <c r="D11" s="134">
        <f>'สวนที่1-ก่อสร้าง(ปร4)'!K13</f>
        <v>1402733.1110000003</v>
      </c>
      <c r="E11" s="135">
        <f>ปร5!H10</f>
        <v>1.3022</v>
      </c>
      <c r="F11" s="134">
        <f>D11*E11</f>
        <v>1826639.0571442004</v>
      </c>
      <c r="G11" s="138"/>
    </row>
    <row r="12" spans="1:14" ht="22.5" customHeight="1">
      <c r="A12" s="137">
        <v>3</v>
      </c>
      <c r="B12" s="583" t="s">
        <v>58</v>
      </c>
      <c r="C12" s="584"/>
      <c r="D12" s="134">
        <f>'สวนที่1-ก่อสร้าง(ปร4)'!K14</f>
        <v>0</v>
      </c>
      <c r="E12" s="135">
        <f>ปร5!H10</f>
        <v>1.3022</v>
      </c>
      <c r="F12" s="134">
        <f>D12*E12</f>
        <v>0</v>
      </c>
      <c r="G12" s="138"/>
    </row>
    <row r="13" spans="1:14" ht="22.5" customHeight="1">
      <c r="A13" s="137">
        <v>4</v>
      </c>
      <c r="B13" s="583" t="s">
        <v>59</v>
      </c>
      <c r="C13" s="584"/>
      <c r="D13" s="134">
        <f>'สวนที่1-ก่อสร้าง(ปร4)'!K15</f>
        <v>0</v>
      </c>
      <c r="E13" s="139">
        <f>ปร5!H10</f>
        <v>1.3022</v>
      </c>
      <c r="F13" s="134"/>
      <c r="G13" s="138"/>
    </row>
    <row r="14" spans="1:14" ht="22.5" customHeight="1">
      <c r="A14" s="137"/>
      <c r="B14" s="140"/>
      <c r="C14" s="141"/>
      <c r="D14" s="134"/>
      <c r="E14" s="134"/>
      <c r="F14" s="134"/>
      <c r="G14" s="138"/>
    </row>
    <row r="15" spans="1:14" ht="22.5" customHeight="1">
      <c r="A15" s="137"/>
      <c r="B15" s="141"/>
      <c r="C15" s="141"/>
      <c r="D15" s="134"/>
      <c r="E15" s="134"/>
      <c r="F15" s="134"/>
      <c r="G15" s="138"/>
    </row>
    <row r="16" spans="1:14" ht="22.5" customHeight="1">
      <c r="A16" s="137"/>
      <c r="B16" s="141" t="s">
        <v>62</v>
      </c>
      <c r="C16" s="142"/>
      <c r="D16" s="134"/>
      <c r="E16" s="134"/>
      <c r="F16" s="134"/>
      <c r="G16" s="138"/>
    </row>
    <row r="17" spans="1:11" ht="22.5" customHeight="1">
      <c r="A17" s="137"/>
      <c r="B17" s="141" t="s">
        <v>95</v>
      </c>
      <c r="C17" s="143"/>
      <c r="D17" s="134"/>
      <c r="E17" s="134"/>
      <c r="F17" s="134"/>
      <c r="G17" s="138"/>
    </row>
    <row r="18" spans="1:11" ht="22.5" customHeight="1">
      <c r="A18" s="137"/>
      <c r="B18" s="141" t="s">
        <v>63</v>
      </c>
      <c r="C18" s="142"/>
      <c r="D18" s="134"/>
      <c r="E18" s="134"/>
      <c r="F18" s="134"/>
      <c r="G18" s="138"/>
    </row>
    <row r="19" spans="1:11" ht="22.5" customHeight="1">
      <c r="A19" s="137"/>
      <c r="B19" s="141" t="s">
        <v>110</v>
      </c>
      <c r="C19" s="143"/>
      <c r="D19" s="134"/>
      <c r="E19" s="134"/>
      <c r="F19" s="134"/>
      <c r="G19" s="138"/>
    </row>
    <row r="20" spans="1:11" ht="22.5" customHeight="1">
      <c r="A20" s="137"/>
      <c r="B20" s="141" t="s">
        <v>64</v>
      </c>
      <c r="C20" s="143"/>
      <c r="D20" s="134"/>
      <c r="E20" s="134"/>
      <c r="F20" s="134"/>
      <c r="G20" s="138"/>
    </row>
    <row r="21" spans="1:11" ht="22.5" customHeight="1">
      <c r="A21" s="144"/>
      <c r="B21" s="145"/>
      <c r="C21" s="146"/>
      <c r="D21" s="147"/>
      <c r="E21" s="147"/>
      <c r="F21" s="147"/>
      <c r="G21" s="148"/>
    </row>
    <row r="22" spans="1:11" ht="22.5" customHeight="1" thickBot="1">
      <c r="A22" s="149"/>
      <c r="B22" s="150"/>
      <c r="C22" s="151"/>
      <c r="D22" s="152"/>
      <c r="E22" s="153" t="s">
        <v>65</v>
      </c>
      <c r="F22" s="154">
        <f>SUM(F10:F21)</f>
        <v>4244809.4505914003</v>
      </c>
      <c r="G22" s="138"/>
    </row>
    <row r="23" spans="1:11" ht="19.5" thickTop="1"/>
    <row r="26" spans="1:11" s="113" customFormat="1"/>
    <row r="27" spans="1:11" s="113" customFormat="1" ht="21">
      <c r="A27" s="562" t="s">
        <v>114</v>
      </c>
      <c r="B27" s="562"/>
      <c r="C27" s="562"/>
      <c r="D27" s="349"/>
      <c r="E27" s="561" t="s">
        <v>115</v>
      </c>
      <c r="F27" s="561"/>
      <c r="G27" s="561"/>
      <c r="H27" s="561"/>
      <c r="I27" s="561"/>
      <c r="J27" s="561"/>
      <c r="K27" s="561"/>
    </row>
    <row r="28" spans="1:11" s="113" customFormat="1" ht="21">
      <c r="A28" s="562"/>
      <c r="B28" s="562"/>
      <c r="C28" s="562"/>
      <c r="D28" s="349"/>
      <c r="E28" s="562"/>
      <c r="F28" s="562"/>
      <c r="G28" s="349"/>
      <c r="H28" s="562"/>
      <c r="I28" s="562"/>
      <c r="J28" s="562"/>
      <c r="K28" s="175"/>
    </row>
    <row r="29" spans="1:11" s="113" customFormat="1" ht="23.25">
      <c r="A29" s="175"/>
      <c r="B29" s="175"/>
      <c r="C29" s="175"/>
      <c r="D29" s="359"/>
      <c r="E29" s="359"/>
      <c r="F29" s="359"/>
      <c r="G29" s="359"/>
      <c r="H29" s="359"/>
      <c r="I29" s="359"/>
      <c r="J29" s="360"/>
      <c r="K29" s="175"/>
    </row>
    <row r="30" spans="1:11" s="113" customFormat="1" ht="23.25">
      <c r="A30" s="346"/>
      <c r="B30" s="346"/>
      <c r="C30" s="346"/>
      <c r="D30" s="357"/>
      <c r="E30" s="357"/>
      <c r="F30" s="357"/>
      <c r="G30" s="357"/>
      <c r="H30" s="357"/>
      <c r="I30" s="357"/>
      <c r="J30" s="357"/>
      <c r="K30" s="345"/>
    </row>
    <row r="31" spans="1:11" s="113" customFormat="1" ht="23.25">
      <c r="A31" s="562" t="s">
        <v>115</v>
      </c>
      <c r="B31" s="562"/>
      <c r="C31" s="562"/>
      <c r="D31" s="349"/>
      <c r="E31" s="349" t="s">
        <v>116</v>
      </c>
      <c r="F31" s="349"/>
      <c r="G31" s="349"/>
      <c r="H31" s="349"/>
      <c r="I31" s="357"/>
      <c r="J31" s="357"/>
      <c r="K31" s="175"/>
    </row>
    <row r="32" spans="1:11" s="113" customFormat="1" ht="21">
      <c r="A32" s="562"/>
      <c r="B32" s="562"/>
      <c r="C32" s="562"/>
      <c r="D32" s="349"/>
      <c r="E32" s="562"/>
      <c r="F32" s="562"/>
      <c r="G32" s="349"/>
      <c r="H32" s="562"/>
      <c r="I32" s="562"/>
      <c r="J32" s="562"/>
      <c r="K32" s="175"/>
    </row>
    <row r="33" spans="1:8" s="113" customFormat="1" ht="23.25">
      <c r="A33" s="355"/>
      <c r="B33" s="355"/>
      <c r="C33" s="355"/>
      <c r="D33" s="357"/>
      <c r="E33" s="357"/>
      <c r="F33" s="357"/>
      <c r="G33" s="355"/>
      <c r="H33" s="355"/>
    </row>
    <row r="34" spans="1:8" s="113" customFormat="1" ht="23.25">
      <c r="A34" s="355"/>
      <c r="B34" s="355"/>
      <c r="C34" s="355"/>
      <c r="D34" s="582"/>
      <c r="E34" s="582"/>
      <c r="F34" s="582"/>
      <c r="G34" s="582"/>
      <c r="H34" s="354"/>
    </row>
    <row r="35" spans="1:8" s="113" customFormat="1" ht="23.25">
      <c r="A35" s="355"/>
      <c r="B35" s="355"/>
      <c r="C35" s="355"/>
      <c r="D35" s="582"/>
      <c r="E35" s="582"/>
      <c r="F35" s="582"/>
      <c r="G35" s="349"/>
      <c r="H35" s="353"/>
    </row>
    <row r="36" spans="1:8" s="113" customFormat="1"/>
  </sheetData>
  <mergeCells count="22">
    <mergeCell ref="A1:G1"/>
    <mergeCell ref="B9:C9"/>
    <mergeCell ref="B10:C10"/>
    <mergeCell ref="D8:G8"/>
    <mergeCell ref="A5:G5"/>
    <mergeCell ref="A6:G6"/>
    <mergeCell ref="A7:G7"/>
    <mergeCell ref="D35:F35"/>
    <mergeCell ref="D34:G34"/>
    <mergeCell ref="B13:C13"/>
    <mergeCell ref="B11:C11"/>
    <mergeCell ref="B12:C12"/>
    <mergeCell ref="H32:J32"/>
    <mergeCell ref="A32:C32"/>
    <mergeCell ref="A31:C31"/>
    <mergeCell ref="A28:C28"/>
    <mergeCell ref="A27:C27"/>
    <mergeCell ref="E27:G27"/>
    <mergeCell ref="E28:F28"/>
    <mergeCell ref="E32:F32"/>
    <mergeCell ref="H27:K27"/>
    <mergeCell ref="H28:J28"/>
  </mergeCells>
  <phoneticPr fontId="0" type="noConversion"/>
  <pageMargins left="0.39" right="0.23" top="0.73" bottom="0.67" header="0.5" footer="0.5"/>
  <pageSetup paperSize="9" scale="89" orientation="portrait" horizontalDpi="4294967294" r:id="rId1"/>
  <headerFooter alignWithMargins="0">
    <oddHeader>&amp;R&amp;14แบบปร.5 (ก)   แผ่นที่&amp;P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J39"/>
  <sheetViews>
    <sheetView showGridLines="0" view="pageBreakPreview" zoomScale="90" zoomScaleNormal="100" zoomScaleSheetLayoutView="90" workbookViewId="0">
      <selection activeCell="K33" sqref="K33"/>
    </sheetView>
  </sheetViews>
  <sheetFormatPr defaultColWidth="9.1640625" defaultRowHeight="21.75"/>
  <cols>
    <col min="1" max="1" width="2.5" style="1" customWidth="1"/>
    <col min="2" max="2" width="7.5" style="1" customWidth="1"/>
    <col min="3" max="3" width="10.1640625" style="1" customWidth="1"/>
    <col min="4" max="4" width="42.6640625" style="1" customWidth="1"/>
    <col min="5" max="5" width="10.33203125" style="1" bestFit="1" customWidth="1"/>
    <col min="6" max="6" width="17.6640625" style="1" customWidth="1"/>
    <col min="7" max="7" width="16.83203125" style="1" customWidth="1"/>
    <col min="8" max="8" width="15.33203125" style="1" customWidth="1"/>
    <col min="9" max="9" width="9.1640625" style="1" customWidth="1"/>
    <col min="10" max="10" width="13.5" style="1" customWidth="1"/>
    <col min="11" max="11" width="17.33203125" style="1" customWidth="1"/>
    <col min="12" max="16384" width="9.1640625" style="1"/>
  </cols>
  <sheetData>
    <row r="1" spans="2:8" ht="19.5" customHeight="1">
      <c r="B1" s="566" t="s">
        <v>66</v>
      </c>
      <c r="C1" s="566"/>
      <c r="D1" s="566"/>
      <c r="E1" s="566"/>
      <c r="F1" s="566"/>
      <c r="G1" s="566"/>
      <c r="H1" s="566"/>
    </row>
    <row r="2" spans="2:8" ht="27" customHeight="1">
      <c r="B2" s="293" t="s">
        <v>113</v>
      </c>
      <c r="C2" s="162"/>
      <c r="D2" s="162"/>
      <c r="E2" s="162"/>
      <c r="F2" s="162"/>
      <c r="G2" s="162"/>
      <c r="H2" s="162"/>
    </row>
    <row r="3" spans="2:8" ht="23.25" customHeight="1">
      <c r="B3" s="278" t="str">
        <f>ปร5!A3</f>
        <v>ชื่อโครงการ/ปรับปรุงสนามกีฬา</v>
      </c>
      <c r="C3" s="155"/>
      <c r="D3" s="155"/>
      <c r="E3" s="155"/>
      <c r="F3" s="155"/>
      <c r="G3" s="155"/>
      <c r="H3" s="155"/>
    </row>
    <row r="4" spans="2:8" ht="23.25" customHeight="1">
      <c r="B4" s="155" t="s">
        <v>104</v>
      </c>
      <c r="C4" s="155"/>
      <c r="D4" s="155"/>
      <c r="E4" s="155"/>
      <c r="F4" s="155"/>
      <c r="G4" s="155"/>
      <c r="H4" s="155"/>
    </row>
    <row r="5" spans="2:8" ht="23.25" customHeight="1">
      <c r="B5" s="568" t="s">
        <v>98</v>
      </c>
      <c r="C5" s="568"/>
      <c r="D5" s="568"/>
      <c r="E5" s="568"/>
      <c r="F5" s="568"/>
      <c r="G5" s="568"/>
      <c r="H5" s="568"/>
    </row>
    <row r="6" spans="2:8" ht="23.25" customHeight="1">
      <c r="B6" s="568" t="s">
        <v>99</v>
      </c>
      <c r="C6" s="568"/>
      <c r="D6" s="568"/>
      <c r="E6" s="568"/>
      <c r="F6" s="568"/>
      <c r="G6" s="568"/>
      <c r="H6" s="568"/>
    </row>
    <row r="7" spans="2:8" ht="23.25" customHeight="1">
      <c r="B7" s="568" t="s">
        <v>103</v>
      </c>
      <c r="C7" s="568"/>
      <c r="D7" s="568"/>
      <c r="E7" s="568"/>
      <c r="F7" s="568"/>
      <c r="G7" s="568"/>
      <c r="H7" s="568"/>
    </row>
    <row r="8" spans="2:8" ht="23.25" customHeight="1">
      <c r="B8" s="569" t="str">
        <f>ปร5!A6</f>
        <v xml:space="preserve">คำนวณราคากลางโดย   งานอาคารสถานที่     เมื่อวันที่   เดือน </v>
      </c>
      <c r="C8" s="568"/>
      <c r="D8" s="568"/>
      <c r="E8" s="568"/>
      <c r="F8" s="568"/>
      <c r="G8" s="568"/>
      <c r="H8" s="568"/>
    </row>
    <row r="9" spans="2:8" ht="23.25" customHeight="1">
      <c r="B9" s="163"/>
      <c r="C9" s="128"/>
      <c r="D9" s="129"/>
      <c r="E9" s="589" t="s">
        <v>55</v>
      </c>
      <c r="F9" s="589"/>
      <c r="G9" s="589"/>
      <c r="H9" s="589"/>
    </row>
    <row r="10" spans="2:8" ht="32.25" customHeight="1">
      <c r="B10" s="45" t="s">
        <v>13</v>
      </c>
      <c r="C10" s="595" t="s">
        <v>15</v>
      </c>
      <c r="D10" s="596"/>
      <c r="E10" s="37" t="s">
        <v>67</v>
      </c>
      <c r="F10" s="37" t="s">
        <v>68</v>
      </c>
      <c r="G10" s="46" t="s">
        <v>61</v>
      </c>
      <c r="H10" s="45" t="s">
        <v>14</v>
      </c>
    </row>
    <row r="11" spans="2:8" ht="22.5" customHeight="1">
      <c r="B11" s="38"/>
      <c r="C11" s="593" t="s">
        <v>97</v>
      </c>
      <c r="D11" s="594"/>
      <c r="E11" s="35">
        <f>'สวนที่2-ครุภันจัดชื(ปร4) (2)'!K42</f>
        <v>936853</v>
      </c>
      <c r="F11" s="35">
        <f>E11*7/100</f>
        <v>65579.710000000006</v>
      </c>
      <c r="G11" s="53">
        <f>E11+F11</f>
        <v>1002432.71</v>
      </c>
      <c r="H11" s="39"/>
    </row>
    <row r="12" spans="2:8" ht="22.5" customHeight="1">
      <c r="B12" s="32"/>
      <c r="C12" s="590"/>
      <c r="D12" s="591"/>
      <c r="E12" s="35"/>
      <c r="F12" s="35"/>
      <c r="G12" s="348"/>
      <c r="H12" s="36"/>
    </row>
    <row r="13" spans="2:8" ht="22.5" customHeight="1">
      <c r="B13" s="32"/>
      <c r="C13" s="590"/>
      <c r="D13" s="591"/>
      <c r="E13" s="35"/>
      <c r="F13" s="35"/>
      <c r="G13" s="348"/>
      <c r="H13" s="36"/>
    </row>
    <row r="14" spans="2:8" ht="22.5" customHeight="1">
      <c r="B14" s="32"/>
      <c r="C14" s="590"/>
      <c r="D14" s="591"/>
      <c r="E14" s="35"/>
      <c r="F14" s="35"/>
      <c r="G14" s="348"/>
      <c r="H14" s="36"/>
    </row>
    <row r="15" spans="2:8" ht="22.5" customHeight="1">
      <c r="B15" s="32"/>
      <c r="C15" s="590"/>
      <c r="D15" s="591"/>
      <c r="E15" s="35"/>
      <c r="F15" s="35"/>
      <c r="G15" s="347"/>
      <c r="H15" s="36"/>
    </row>
    <row r="16" spans="2:8" ht="22.5" customHeight="1">
      <c r="B16" s="32"/>
      <c r="C16" s="33"/>
      <c r="D16" s="33"/>
      <c r="E16" s="35"/>
      <c r="F16" s="35"/>
      <c r="G16" s="347"/>
      <c r="H16" s="36"/>
    </row>
    <row r="17" spans="2:10" ht="22.5" customHeight="1">
      <c r="B17" s="32"/>
      <c r="C17" s="33"/>
      <c r="D17" s="34"/>
      <c r="E17" s="35"/>
      <c r="F17" s="35"/>
      <c r="G17" s="35"/>
      <c r="H17" s="36"/>
    </row>
    <row r="18" spans="2:10" ht="22.5" customHeight="1">
      <c r="B18" s="32"/>
      <c r="C18" s="33"/>
      <c r="D18" s="40"/>
      <c r="E18" s="35"/>
      <c r="F18" s="35"/>
      <c r="G18" s="35"/>
      <c r="H18" s="36"/>
    </row>
    <row r="19" spans="2:10" ht="22.5" customHeight="1">
      <c r="B19" s="32"/>
      <c r="C19" s="33"/>
      <c r="D19" s="34"/>
      <c r="E19" s="35"/>
      <c r="F19" s="35"/>
      <c r="G19" s="35"/>
      <c r="H19" s="36"/>
    </row>
    <row r="20" spans="2:10" ht="22.5" customHeight="1">
      <c r="B20" s="32"/>
      <c r="C20" s="33"/>
      <c r="D20" s="40"/>
      <c r="E20" s="35"/>
      <c r="F20" s="35"/>
      <c r="G20" s="35"/>
      <c r="H20" s="36"/>
    </row>
    <row r="21" spans="2:10" ht="22.5" customHeight="1">
      <c r="B21" s="32"/>
      <c r="C21" s="33"/>
      <c r="D21" s="40"/>
      <c r="E21" s="35"/>
      <c r="F21" s="35"/>
      <c r="G21" s="35"/>
      <c r="H21" s="36"/>
    </row>
    <row r="22" spans="2:10" ht="22.5" customHeight="1">
      <c r="B22" s="41"/>
      <c r="C22" s="42"/>
      <c r="D22" s="47"/>
      <c r="E22" s="43"/>
      <c r="F22" s="43"/>
      <c r="G22" s="43"/>
      <c r="H22" s="44"/>
    </row>
    <row r="23" spans="2:10" ht="22.5" customHeight="1" thickBot="1">
      <c r="B23" s="48"/>
      <c r="C23" s="49"/>
      <c r="D23" s="50"/>
      <c r="E23" s="51"/>
      <c r="F23" s="52" t="s">
        <v>65</v>
      </c>
      <c r="G23" s="54">
        <f>SUM(G11:G22)</f>
        <v>1002432.71</v>
      </c>
      <c r="H23" s="36"/>
    </row>
    <row r="24" spans="2:10" ht="22.5" thickTop="1"/>
    <row r="26" spans="2:10">
      <c r="B26" s="592"/>
      <c r="C26" s="592"/>
      <c r="D26" s="592"/>
      <c r="E26" s="592"/>
      <c r="F26" s="592"/>
      <c r="G26" s="592"/>
      <c r="H26" s="592"/>
    </row>
    <row r="27" spans="2:10">
      <c r="B27" s="592"/>
      <c r="C27" s="592"/>
      <c r="D27" s="592"/>
      <c r="E27" s="592"/>
      <c r="F27" s="592"/>
      <c r="G27" s="592"/>
      <c r="H27" s="592"/>
    </row>
    <row r="28" spans="2:10">
      <c r="B28" s="592"/>
      <c r="C28" s="592"/>
      <c r="D28" s="592"/>
      <c r="E28" s="592"/>
      <c r="F28" s="592"/>
      <c r="G28" s="592"/>
      <c r="H28" s="592"/>
    </row>
    <row r="29" spans="2:10">
      <c r="B29" s="592"/>
      <c r="C29" s="592"/>
      <c r="D29" s="592"/>
      <c r="E29" s="592"/>
      <c r="F29" s="592"/>
      <c r="G29" s="592"/>
      <c r="H29" s="592"/>
    </row>
    <row r="30" spans="2:10">
      <c r="B30" s="592"/>
      <c r="C30" s="592"/>
      <c r="D30" s="592"/>
      <c r="E30" s="592"/>
      <c r="F30" s="592"/>
      <c r="G30" s="592"/>
      <c r="H30" s="592"/>
    </row>
    <row r="31" spans="2:10" s="362" customFormat="1" ht="23.25">
      <c r="B31" s="363"/>
      <c r="C31" s="363"/>
      <c r="D31" s="582"/>
      <c r="E31" s="582"/>
      <c r="F31" s="582"/>
      <c r="G31" s="582"/>
      <c r="H31" s="582"/>
      <c r="I31" s="582"/>
      <c r="J31" s="582"/>
    </row>
    <row r="32" spans="2:10" s="362" customFormat="1" ht="23.25">
      <c r="B32" s="363"/>
      <c r="C32" s="363"/>
      <c r="D32" s="582"/>
      <c r="E32" s="582"/>
      <c r="F32" s="582"/>
      <c r="G32" s="582"/>
      <c r="H32" s="582"/>
      <c r="I32" s="357"/>
      <c r="J32" s="357"/>
    </row>
    <row r="33" spans="2:10" s="362" customFormat="1" ht="23.25">
      <c r="B33" s="363"/>
      <c r="C33" s="363"/>
      <c r="D33" s="357"/>
      <c r="E33" s="357"/>
      <c r="F33" s="357"/>
      <c r="G33" s="357"/>
      <c r="H33" s="357"/>
      <c r="I33" s="357"/>
      <c r="J33" s="358"/>
    </row>
    <row r="34" spans="2:10" s="362" customFormat="1" ht="23.25">
      <c r="B34" s="363"/>
      <c r="C34" s="363"/>
      <c r="D34" s="582"/>
      <c r="E34" s="582"/>
      <c r="F34" s="582"/>
      <c r="G34" s="582"/>
      <c r="H34" s="582"/>
      <c r="I34" s="582"/>
      <c r="J34" s="582"/>
    </row>
    <row r="35" spans="2:10" s="362" customFormat="1" ht="23.25">
      <c r="B35" s="363"/>
      <c r="C35" s="363"/>
      <c r="D35" s="582"/>
      <c r="E35" s="582"/>
      <c r="F35" s="582"/>
      <c r="G35" s="582"/>
      <c r="H35" s="582"/>
      <c r="I35" s="357"/>
      <c r="J35" s="357"/>
    </row>
    <row r="36" spans="2:10" s="362" customFormat="1" ht="23.25">
      <c r="B36" s="363"/>
      <c r="C36" s="363"/>
      <c r="D36" s="356"/>
      <c r="E36" s="357"/>
      <c r="F36" s="357"/>
      <c r="G36" s="357"/>
      <c r="H36" s="357"/>
      <c r="I36" s="357"/>
      <c r="J36" s="357"/>
    </row>
    <row r="37" spans="2:10" s="362" customFormat="1" ht="23.25">
      <c r="D37" s="582"/>
      <c r="E37" s="582"/>
      <c r="F37" s="582"/>
      <c r="G37" s="582"/>
      <c r="H37" s="582"/>
      <c r="I37" s="582"/>
      <c r="J37" s="582"/>
    </row>
    <row r="38" spans="2:10" s="362" customFormat="1" ht="25.5">
      <c r="D38" s="582"/>
      <c r="E38" s="582"/>
      <c r="F38" s="582"/>
      <c r="G38" s="582"/>
      <c r="H38" s="582"/>
      <c r="I38" s="357"/>
      <c r="J38" s="361"/>
    </row>
    <row r="39" spans="2:10" s="362" customFormat="1"/>
  </sheetData>
  <mergeCells count="23">
    <mergeCell ref="C11:D11"/>
    <mergeCell ref="C12:D12"/>
    <mergeCell ref="B8:H8"/>
    <mergeCell ref="E9:H9"/>
    <mergeCell ref="B1:H1"/>
    <mergeCell ref="B5:H5"/>
    <mergeCell ref="B6:H6"/>
    <mergeCell ref="B7:H7"/>
    <mergeCell ref="C10:D10"/>
    <mergeCell ref="C13:D13"/>
    <mergeCell ref="C14:D14"/>
    <mergeCell ref="B26:H26"/>
    <mergeCell ref="B27:H27"/>
    <mergeCell ref="B28:H28"/>
    <mergeCell ref="D34:J34"/>
    <mergeCell ref="D35:H35"/>
    <mergeCell ref="D37:J37"/>
    <mergeCell ref="D38:H38"/>
    <mergeCell ref="C15:D15"/>
    <mergeCell ref="B29:H29"/>
    <mergeCell ref="B30:H30"/>
    <mergeCell ref="D31:J31"/>
    <mergeCell ref="D32:H32"/>
  </mergeCells>
  <phoneticPr fontId="44" type="noConversion"/>
  <pageMargins left="0.39" right="0.23" top="0.73" bottom="0.67" header="0.5" footer="0.5"/>
  <pageSetup paperSize="9" scale="90" orientation="portrait" horizontalDpi="4294967294" verticalDpi="4294967293" r:id="rId1"/>
  <headerFooter alignWithMargins="0">
    <oddHeader>&amp;R&amp;14แบบปร.5 (ข)   แผ่นที่&amp;P 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01080"/>
  </sheetPr>
  <dimension ref="A1:W145"/>
  <sheetViews>
    <sheetView view="pageBreakPreview" topLeftCell="B1" zoomScale="110" zoomScaleSheetLayoutView="110" workbookViewId="0">
      <pane ySplit="9" topLeftCell="A34" activePane="bottomLeft" state="frozen"/>
      <selection activeCell="B1" sqref="B1"/>
      <selection pane="bottomLeft" activeCell="I19" sqref="I19"/>
    </sheetView>
  </sheetViews>
  <sheetFormatPr defaultColWidth="9.33203125" defaultRowHeight="18.75"/>
  <cols>
    <col min="1" max="1" width="6.83203125" style="88" hidden="1" customWidth="1"/>
    <col min="2" max="2" width="5.83203125" style="86" customWidth="1"/>
    <col min="3" max="3" width="5.5" style="335" customWidth="1"/>
    <col min="4" max="4" width="47.6640625" style="336" customWidth="1"/>
    <col min="5" max="5" width="13.1640625" style="435" customWidth="1"/>
    <col min="6" max="6" width="9" style="336" customWidth="1"/>
    <col min="7" max="7" width="13.33203125" style="337" customWidth="1"/>
    <col min="8" max="8" width="14.6640625" style="337" customWidth="1"/>
    <col min="9" max="9" width="13.33203125" style="337" customWidth="1"/>
    <col min="10" max="10" width="13.33203125" style="338" customWidth="1"/>
    <col min="11" max="11" width="14.6640625" style="339" customWidth="1"/>
    <col min="12" max="12" width="10.5" style="379" customWidth="1"/>
    <col min="13" max="13" width="16.5" style="455" customWidth="1"/>
    <col min="14" max="14" width="18.1640625" style="87" customWidth="1"/>
    <col min="15" max="15" width="15.6640625" style="88" customWidth="1"/>
    <col min="16" max="16" width="12.33203125" style="88" customWidth="1"/>
    <col min="17" max="17" width="10.83203125" style="110" customWidth="1"/>
    <col min="18" max="18" width="10.6640625" style="110" customWidth="1"/>
    <col min="19" max="19" width="10.33203125" style="109" customWidth="1"/>
    <col min="20" max="20" width="14.6640625" style="110" customWidth="1"/>
    <col min="21" max="16384" width="9.33203125" style="88"/>
  </cols>
  <sheetData>
    <row r="1" spans="2:23" ht="35.25" customHeight="1">
      <c r="B1" s="637" t="s">
        <v>50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Q1" s="88"/>
      <c r="R1" s="88"/>
      <c r="S1" s="88"/>
      <c r="T1" s="88"/>
    </row>
    <row r="2" spans="2:23" ht="22.5" customHeight="1">
      <c r="B2" s="617" t="s">
        <v>112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Q2" s="88"/>
      <c r="R2" s="88"/>
      <c r="S2" s="88"/>
      <c r="T2" s="88"/>
    </row>
    <row r="3" spans="2:23" ht="22.5" customHeight="1">
      <c r="B3" s="617" t="str">
        <f>ปร5!A3</f>
        <v>ชื่อโครงการ/ปรับปรุงสนามกีฬา</v>
      </c>
      <c r="C3" s="617"/>
      <c r="D3" s="617"/>
      <c r="E3" s="617"/>
      <c r="F3" s="617"/>
      <c r="G3" s="617"/>
      <c r="H3" s="617"/>
      <c r="I3" s="617"/>
      <c r="J3" s="617"/>
      <c r="K3" s="617"/>
      <c r="L3" s="617"/>
      <c r="N3" s="273"/>
      <c r="O3" s="274"/>
      <c r="P3" s="274"/>
      <c r="Q3" s="274"/>
      <c r="R3" s="274"/>
      <c r="S3" s="274"/>
      <c r="T3" s="274"/>
      <c r="U3" s="274"/>
      <c r="V3" s="274"/>
      <c r="W3" s="274"/>
    </row>
    <row r="4" spans="2:23">
      <c r="B4" s="617" t="s">
        <v>100</v>
      </c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456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2:23">
      <c r="B5" s="617" t="s">
        <v>99</v>
      </c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456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2:23">
      <c r="B6" s="617" t="str">
        <f>ปร5!A6</f>
        <v xml:space="preserve">คำนวณราคากลางโดย   งานอาคารสถานที่     เมื่อวันที่   เดือน </v>
      </c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456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2:23" ht="19.5" thickBot="1">
      <c r="B7" s="618" t="s">
        <v>55</v>
      </c>
      <c r="C7" s="619"/>
      <c r="D7" s="619"/>
      <c r="E7" s="619"/>
      <c r="F7" s="619"/>
      <c r="G7" s="619"/>
      <c r="H7" s="619"/>
      <c r="I7" s="619"/>
      <c r="J7" s="619"/>
      <c r="K7" s="619"/>
      <c r="L7" s="620" t="s">
        <v>55</v>
      </c>
      <c r="M7" s="456"/>
      <c r="N7" s="89"/>
      <c r="O7" s="89"/>
      <c r="P7" s="89"/>
      <c r="Q7" s="89"/>
      <c r="R7" s="89"/>
      <c r="S7" s="89"/>
      <c r="T7" s="89"/>
      <c r="U7" s="89"/>
      <c r="V7" s="89"/>
      <c r="W7" s="89"/>
    </row>
    <row r="8" spans="2:23" ht="22.15" customHeight="1" thickTop="1">
      <c r="B8" s="650" t="s">
        <v>13</v>
      </c>
      <c r="C8" s="621" t="s">
        <v>15</v>
      </c>
      <c r="D8" s="622"/>
      <c r="E8" s="625" t="s">
        <v>17</v>
      </c>
      <c r="F8" s="625" t="s">
        <v>16</v>
      </c>
      <c r="G8" s="303" t="s">
        <v>18</v>
      </c>
      <c r="H8" s="303"/>
      <c r="I8" s="304" t="s">
        <v>19</v>
      </c>
      <c r="J8" s="305"/>
      <c r="K8" s="306" t="s">
        <v>20</v>
      </c>
      <c r="L8" s="648" t="s">
        <v>14</v>
      </c>
      <c r="M8" s="456"/>
      <c r="N8" s="89"/>
      <c r="O8" s="89"/>
      <c r="P8" s="89"/>
      <c r="Q8" s="89"/>
      <c r="R8" s="89"/>
      <c r="S8" s="89"/>
      <c r="T8" s="89"/>
      <c r="U8" s="89"/>
      <c r="V8" s="89"/>
      <c r="W8" s="89"/>
    </row>
    <row r="9" spans="2:23" ht="22.15" customHeight="1">
      <c r="B9" s="651"/>
      <c r="C9" s="623"/>
      <c r="D9" s="624"/>
      <c r="E9" s="626"/>
      <c r="F9" s="626"/>
      <c r="G9" s="307" t="s">
        <v>51</v>
      </c>
      <c r="H9" s="307" t="s">
        <v>52</v>
      </c>
      <c r="I9" s="307" t="s">
        <v>51</v>
      </c>
      <c r="J9" s="307" t="s">
        <v>52</v>
      </c>
      <c r="K9" s="308" t="s">
        <v>53</v>
      </c>
      <c r="L9" s="649"/>
      <c r="Q9" s="88"/>
      <c r="R9" s="88"/>
      <c r="S9" s="88"/>
      <c r="T9" s="88"/>
    </row>
    <row r="10" spans="2:23" ht="22.15" customHeight="1">
      <c r="B10" s="67"/>
      <c r="C10" s="640" t="s">
        <v>88</v>
      </c>
      <c r="D10" s="641"/>
      <c r="E10" s="429"/>
      <c r="F10" s="309"/>
      <c r="G10" s="309"/>
      <c r="H10" s="309"/>
      <c r="I10" s="309"/>
      <c r="J10" s="309"/>
      <c r="K10" s="310"/>
      <c r="L10" s="372"/>
      <c r="Q10" s="88"/>
      <c r="R10" s="88"/>
      <c r="S10" s="88"/>
      <c r="T10" s="88"/>
    </row>
    <row r="11" spans="2:23" ht="22.15" customHeight="1">
      <c r="B11" s="70"/>
      <c r="C11" s="646" t="s">
        <v>70</v>
      </c>
      <c r="D11" s="647"/>
      <c r="E11" s="313"/>
      <c r="F11" s="311"/>
      <c r="G11" s="312"/>
      <c r="H11" s="311"/>
      <c r="I11" s="313"/>
      <c r="J11" s="313"/>
      <c r="K11" s="314"/>
      <c r="L11" s="373"/>
      <c r="Q11" s="88"/>
      <c r="R11" s="88"/>
      <c r="S11" s="88"/>
      <c r="T11" s="88"/>
    </row>
    <row r="12" spans="2:23" ht="22.15" customHeight="1">
      <c r="B12" s="70">
        <v>1</v>
      </c>
      <c r="C12" s="635" t="s">
        <v>178</v>
      </c>
      <c r="D12" s="636"/>
      <c r="E12" s="313"/>
      <c r="F12" s="315" t="s">
        <v>21</v>
      </c>
      <c r="G12" s="316"/>
      <c r="H12" s="311"/>
      <c r="I12" s="313"/>
      <c r="J12" s="313"/>
      <c r="K12" s="317">
        <f>+K80</f>
        <v>1856988.476</v>
      </c>
      <c r="L12" s="375"/>
      <c r="Q12" s="88"/>
      <c r="R12" s="88"/>
      <c r="S12" s="88"/>
      <c r="T12" s="88"/>
    </row>
    <row r="13" spans="2:23" ht="22.15" customHeight="1">
      <c r="B13" s="70">
        <v>2</v>
      </c>
      <c r="C13" s="635" t="s">
        <v>179</v>
      </c>
      <c r="D13" s="636"/>
      <c r="E13" s="315"/>
      <c r="F13" s="315" t="s">
        <v>21</v>
      </c>
      <c r="G13" s="316"/>
      <c r="H13" s="315"/>
      <c r="I13" s="313"/>
      <c r="J13" s="313"/>
      <c r="K13" s="318">
        <f>+K122</f>
        <v>1402733.1110000003</v>
      </c>
      <c r="L13" s="374"/>
      <c r="Q13" s="88"/>
      <c r="R13" s="88"/>
      <c r="S13" s="88"/>
      <c r="T13" s="88"/>
    </row>
    <row r="14" spans="2:23" ht="22.15" customHeight="1">
      <c r="B14" s="70"/>
      <c r="C14" s="635"/>
      <c r="D14" s="636"/>
      <c r="E14" s="316"/>
      <c r="F14" s="315"/>
      <c r="G14" s="316"/>
      <c r="H14" s="315"/>
      <c r="I14" s="313"/>
      <c r="J14" s="313"/>
      <c r="K14" s="318"/>
      <c r="L14" s="375"/>
      <c r="Q14" s="88"/>
      <c r="R14" s="88"/>
      <c r="S14" s="88"/>
      <c r="T14" s="88"/>
    </row>
    <row r="15" spans="2:23" ht="22.15" customHeight="1">
      <c r="B15" s="75"/>
      <c r="C15" s="635"/>
      <c r="D15" s="636"/>
      <c r="E15" s="313"/>
      <c r="F15" s="319"/>
      <c r="G15" s="313"/>
      <c r="H15" s="313"/>
      <c r="I15" s="313"/>
      <c r="J15" s="313"/>
      <c r="K15" s="318"/>
      <c r="L15" s="375"/>
      <c r="Q15" s="88"/>
      <c r="R15" s="88"/>
      <c r="S15" s="88"/>
      <c r="T15" s="88"/>
    </row>
    <row r="16" spans="2:23" ht="22.15" customHeight="1">
      <c r="B16" s="75"/>
      <c r="C16" s="633"/>
      <c r="D16" s="634"/>
      <c r="E16" s="313"/>
      <c r="F16" s="313"/>
      <c r="G16" s="313"/>
      <c r="H16" s="313"/>
      <c r="I16" s="313"/>
      <c r="J16" s="313"/>
      <c r="K16" s="320"/>
      <c r="L16" s="375"/>
      <c r="Q16" s="88"/>
      <c r="R16" s="88"/>
      <c r="S16" s="88"/>
      <c r="T16" s="88"/>
    </row>
    <row r="17" spans="2:20" ht="22.15" customHeight="1">
      <c r="B17" s="75"/>
      <c r="C17" s="633"/>
      <c r="D17" s="634"/>
      <c r="E17" s="313"/>
      <c r="F17" s="313"/>
      <c r="G17" s="313"/>
      <c r="H17" s="313"/>
      <c r="I17" s="313"/>
      <c r="J17" s="313"/>
      <c r="K17" s="320"/>
      <c r="L17" s="375"/>
      <c r="Q17" s="88"/>
      <c r="R17" s="88"/>
      <c r="S17" s="88"/>
      <c r="T17" s="88"/>
    </row>
    <row r="18" spans="2:20" ht="22.15" customHeight="1">
      <c r="B18" s="75"/>
      <c r="C18" s="633"/>
      <c r="D18" s="634"/>
      <c r="E18" s="313"/>
      <c r="F18" s="313"/>
      <c r="G18" s="313"/>
      <c r="H18" s="313"/>
      <c r="I18" s="313"/>
      <c r="J18" s="313"/>
      <c r="K18" s="320"/>
      <c r="L18" s="375"/>
      <c r="Q18" s="88"/>
      <c r="R18" s="88"/>
      <c r="S18" s="88"/>
      <c r="T18" s="88"/>
    </row>
    <row r="19" spans="2:20" ht="22.15" customHeight="1">
      <c r="B19" s="75"/>
      <c r="C19" s="633"/>
      <c r="D19" s="634"/>
      <c r="E19" s="313"/>
      <c r="F19" s="313"/>
      <c r="G19" s="313"/>
      <c r="H19" s="313"/>
      <c r="I19" s="313"/>
      <c r="J19" s="313"/>
      <c r="K19" s="320"/>
      <c r="L19" s="375"/>
      <c r="Q19" s="88"/>
      <c r="R19" s="88"/>
      <c r="S19" s="88"/>
      <c r="T19" s="88"/>
    </row>
    <row r="20" spans="2:20" ht="22.15" customHeight="1">
      <c r="B20" s="75"/>
      <c r="C20" s="633"/>
      <c r="D20" s="634"/>
      <c r="E20" s="313"/>
      <c r="F20" s="313"/>
      <c r="G20" s="313"/>
      <c r="H20" s="313"/>
      <c r="I20" s="313"/>
      <c r="J20" s="313"/>
      <c r="K20" s="320"/>
      <c r="L20" s="375"/>
      <c r="Q20" s="88"/>
      <c r="R20" s="88"/>
      <c r="S20" s="88"/>
      <c r="T20" s="88"/>
    </row>
    <row r="21" spans="2:20" ht="22.15" customHeight="1">
      <c r="B21" s="75"/>
      <c r="C21" s="633"/>
      <c r="D21" s="634"/>
      <c r="E21" s="313"/>
      <c r="F21" s="313"/>
      <c r="G21" s="313"/>
      <c r="H21" s="313"/>
      <c r="I21" s="313"/>
      <c r="J21" s="313"/>
      <c r="K21" s="320"/>
      <c r="L21" s="375"/>
      <c r="Q21" s="88"/>
      <c r="R21" s="88"/>
      <c r="S21" s="88"/>
      <c r="T21" s="88"/>
    </row>
    <row r="22" spans="2:20" ht="22.15" customHeight="1">
      <c r="B22" s="75"/>
      <c r="C22" s="633"/>
      <c r="D22" s="634"/>
      <c r="E22" s="313"/>
      <c r="F22" s="313"/>
      <c r="G22" s="313"/>
      <c r="H22" s="313"/>
      <c r="I22" s="313"/>
      <c r="J22" s="313"/>
      <c r="K22" s="320"/>
      <c r="L22" s="375"/>
      <c r="Q22" s="88"/>
      <c r="R22" s="88"/>
      <c r="S22" s="88"/>
      <c r="T22" s="88"/>
    </row>
    <row r="23" spans="2:20" ht="22.15" customHeight="1">
      <c r="B23" s="75"/>
      <c r="C23" s="633"/>
      <c r="D23" s="634"/>
      <c r="E23" s="313"/>
      <c r="F23" s="313"/>
      <c r="G23" s="313"/>
      <c r="H23" s="313"/>
      <c r="I23" s="313"/>
      <c r="J23" s="313"/>
      <c r="K23" s="320"/>
      <c r="L23" s="375"/>
      <c r="Q23" s="88"/>
      <c r="R23" s="88"/>
      <c r="S23" s="88"/>
      <c r="T23" s="88"/>
    </row>
    <row r="24" spans="2:20" ht="22.15" customHeight="1">
      <c r="B24" s="75"/>
      <c r="C24" s="633"/>
      <c r="D24" s="634"/>
      <c r="E24" s="313"/>
      <c r="F24" s="313"/>
      <c r="G24" s="313"/>
      <c r="H24" s="313"/>
      <c r="I24" s="313"/>
      <c r="J24" s="313"/>
      <c r="K24" s="320"/>
      <c r="L24" s="375"/>
      <c r="Q24" s="88"/>
      <c r="R24" s="88"/>
      <c r="S24" s="88"/>
      <c r="T24" s="88"/>
    </row>
    <row r="25" spans="2:20" ht="22.15" customHeight="1">
      <c r="B25" s="75"/>
      <c r="C25" s="633"/>
      <c r="D25" s="634"/>
      <c r="E25" s="313"/>
      <c r="F25" s="313"/>
      <c r="G25" s="313"/>
      <c r="H25" s="313"/>
      <c r="I25" s="313"/>
      <c r="J25" s="313"/>
      <c r="K25" s="320"/>
      <c r="L25" s="375"/>
      <c r="Q25" s="88"/>
      <c r="R25" s="88"/>
      <c r="S25" s="88"/>
      <c r="T25" s="88"/>
    </row>
    <row r="26" spans="2:20" ht="22.15" customHeight="1">
      <c r="B26" s="75"/>
      <c r="C26" s="633"/>
      <c r="D26" s="634"/>
      <c r="E26" s="313"/>
      <c r="F26" s="313"/>
      <c r="G26" s="313"/>
      <c r="H26" s="313"/>
      <c r="I26" s="313"/>
      <c r="J26" s="313"/>
      <c r="K26" s="320"/>
      <c r="L26" s="375"/>
      <c r="Q26" s="88"/>
      <c r="R26" s="88"/>
      <c r="S26" s="88"/>
      <c r="T26" s="88"/>
    </row>
    <row r="27" spans="2:20" ht="22.15" customHeight="1">
      <c r="B27" s="75"/>
      <c r="C27" s="633"/>
      <c r="D27" s="634"/>
      <c r="E27" s="313"/>
      <c r="F27" s="313"/>
      <c r="G27" s="313"/>
      <c r="H27" s="313"/>
      <c r="I27" s="313"/>
      <c r="J27" s="313"/>
      <c r="K27" s="320"/>
      <c r="L27" s="375"/>
      <c r="Q27" s="88"/>
      <c r="R27" s="88"/>
      <c r="S27" s="88"/>
      <c r="T27" s="88"/>
    </row>
    <row r="28" spans="2:20" ht="22.15" customHeight="1">
      <c r="B28" s="75"/>
      <c r="C28" s="633"/>
      <c r="D28" s="634"/>
      <c r="E28" s="313"/>
      <c r="F28" s="311"/>
      <c r="G28" s="313"/>
      <c r="H28" s="311"/>
      <c r="I28" s="313"/>
      <c r="J28" s="313"/>
      <c r="K28" s="320"/>
      <c r="L28" s="375"/>
      <c r="Q28" s="88"/>
      <c r="R28" s="88"/>
      <c r="S28" s="88"/>
      <c r="T28" s="88"/>
    </row>
    <row r="29" spans="2:20" ht="22.15" customHeight="1">
      <c r="B29" s="75"/>
      <c r="C29" s="633"/>
      <c r="D29" s="634"/>
      <c r="E29" s="313"/>
      <c r="F29" s="311"/>
      <c r="G29" s="313"/>
      <c r="H29" s="311"/>
      <c r="I29" s="313"/>
      <c r="J29" s="313"/>
      <c r="K29" s="320"/>
      <c r="L29" s="375"/>
      <c r="Q29" s="88"/>
      <c r="R29" s="88"/>
      <c r="S29" s="88"/>
      <c r="T29" s="88"/>
    </row>
    <row r="30" spans="2:20" ht="22.15" customHeight="1">
      <c r="B30" s="75"/>
      <c r="C30" s="633"/>
      <c r="D30" s="634"/>
      <c r="E30" s="313"/>
      <c r="F30" s="311"/>
      <c r="G30" s="313"/>
      <c r="H30" s="311"/>
      <c r="I30" s="313"/>
      <c r="J30" s="313"/>
      <c r="K30" s="320"/>
      <c r="L30" s="375"/>
      <c r="Q30" s="88"/>
      <c r="R30" s="88"/>
      <c r="S30" s="88"/>
      <c r="T30" s="88"/>
    </row>
    <row r="31" spans="2:20" ht="22.15" customHeight="1">
      <c r="B31" s="75"/>
      <c r="C31" s="633"/>
      <c r="D31" s="634"/>
      <c r="E31" s="313"/>
      <c r="F31" s="311"/>
      <c r="G31" s="313"/>
      <c r="H31" s="311"/>
      <c r="I31" s="313"/>
      <c r="J31" s="313"/>
      <c r="K31" s="320"/>
      <c r="L31" s="375"/>
      <c r="Q31" s="88"/>
      <c r="R31" s="88"/>
      <c r="S31" s="88"/>
      <c r="T31" s="88"/>
    </row>
    <row r="32" spans="2:20" ht="22.15" customHeight="1">
      <c r="B32" s="75"/>
      <c r="C32" s="633"/>
      <c r="D32" s="634"/>
      <c r="E32" s="313"/>
      <c r="F32" s="311"/>
      <c r="G32" s="313"/>
      <c r="H32" s="311"/>
      <c r="I32" s="313"/>
      <c r="J32" s="313"/>
      <c r="K32" s="320"/>
      <c r="L32" s="375"/>
      <c r="Q32" s="88"/>
      <c r="R32" s="88"/>
      <c r="S32" s="88"/>
      <c r="T32" s="88"/>
    </row>
    <row r="33" spans="2:20" ht="22.15" customHeight="1">
      <c r="B33" s="75"/>
      <c r="C33" s="633"/>
      <c r="D33" s="634"/>
      <c r="E33" s="313"/>
      <c r="F33" s="311"/>
      <c r="G33" s="313"/>
      <c r="H33" s="311"/>
      <c r="I33" s="313"/>
      <c r="J33" s="313"/>
      <c r="K33" s="320"/>
      <c r="L33" s="375"/>
      <c r="Q33" s="88"/>
      <c r="R33" s="88"/>
      <c r="S33" s="88"/>
      <c r="T33" s="88"/>
    </row>
    <row r="34" spans="2:20" ht="22.15" customHeight="1">
      <c r="B34" s="75"/>
      <c r="C34" s="633"/>
      <c r="D34" s="634"/>
      <c r="E34" s="313"/>
      <c r="F34" s="311"/>
      <c r="G34" s="313"/>
      <c r="H34" s="311"/>
      <c r="I34" s="313"/>
      <c r="J34" s="313"/>
      <c r="K34" s="320"/>
      <c r="L34" s="375"/>
      <c r="Q34" s="88"/>
      <c r="R34" s="88"/>
      <c r="S34" s="88"/>
      <c r="T34" s="88"/>
    </row>
    <row r="35" spans="2:20" ht="22.15" customHeight="1">
      <c r="B35" s="75"/>
      <c r="C35" s="633"/>
      <c r="D35" s="634"/>
      <c r="E35" s="313"/>
      <c r="F35" s="311"/>
      <c r="G35" s="313"/>
      <c r="H35" s="311"/>
      <c r="I35" s="313"/>
      <c r="J35" s="313"/>
      <c r="K35" s="320"/>
      <c r="L35" s="375"/>
      <c r="Q35" s="88"/>
      <c r="R35" s="88"/>
      <c r="S35" s="88"/>
      <c r="T35" s="88"/>
    </row>
    <row r="36" spans="2:20" ht="22.15" customHeight="1">
      <c r="B36" s="75"/>
      <c r="C36" s="633"/>
      <c r="D36" s="634"/>
      <c r="E36" s="313"/>
      <c r="F36" s="311"/>
      <c r="G36" s="313"/>
      <c r="H36" s="311"/>
      <c r="I36" s="313"/>
      <c r="J36" s="313"/>
      <c r="K36" s="320"/>
      <c r="L36" s="375"/>
      <c r="Q36" s="88"/>
      <c r="R36" s="88"/>
      <c r="S36" s="88"/>
      <c r="T36" s="88"/>
    </row>
    <row r="37" spans="2:20" ht="22.15" customHeight="1">
      <c r="B37" s="75"/>
      <c r="C37" s="633"/>
      <c r="D37" s="634"/>
      <c r="E37" s="313"/>
      <c r="F37" s="311"/>
      <c r="G37" s="313"/>
      <c r="H37" s="311"/>
      <c r="I37" s="313"/>
      <c r="J37" s="313"/>
      <c r="K37" s="320"/>
      <c r="L37" s="375"/>
      <c r="Q37" s="88"/>
      <c r="R37" s="88"/>
      <c r="S37" s="88"/>
      <c r="T37" s="88"/>
    </row>
    <row r="38" spans="2:20" ht="22.15" customHeight="1">
      <c r="B38" s="75"/>
      <c r="C38" s="633"/>
      <c r="D38" s="634"/>
      <c r="E38" s="313"/>
      <c r="F38" s="311"/>
      <c r="G38" s="313"/>
      <c r="H38" s="311"/>
      <c r="I38" s="313"/>
      <c r="J38" s="313"/>
      <c r="K38" s="320"/>
      <c r="L38" s="375"/>
      <c r="Q38" s="88"/>
      <c r="R38" s="88"/>
      <c r="S38" s="88"/>
      <c r="T38" s="88"/>
    </row>
    <row r="39" spans="2:20" ht="22.15" customHeight="1">
      <c r="B39" s="76"/>
      <c r="C39" s="644"/>
      <c r="D39" s="645"/>
      <c r="E39" s="322"/>
      <c r="F39" s="321"/>
      <c r="G39" s="322"/>
      <c r="H39" s="321"/>
      <c r="I39" s="322"/>
      <c r="J39" s="322"/>
      <c r="K39" s="318"/>
      <c r="L39" s="376"/>
      <c r="Q39" s="88"/>
      <c r="R39" s="88"/>
      <c r="S39" s="88"/>
      <c r="T39" s="88"/>
    </row>
    <row r="40" spans="2:20" ht="22.15" customHeight="1">
      <c r="B40" s="85"/>
      <c r="C40" s="642" t="s">
        <v>93</v>
      </c>
      <c r="D40" s="643"/>
      <c r="E40" s="323"/>
      <c r="F40" s="323"/>
      <c r="G40" s="323"/>
      <c r="H40" s="323"/>
      <c r="I40" s="324"/>
      <c r="J40" s="323"/>
      <c r="K40" s="325">
        <f>SUM(K10:K39)</f>
        <v>3259721.5870000003</v>
      </c>
      <c r="L40" s="377"/>
      <c r="Q40" s="88"/>
      <c r="R40" s="88"/>
      <c r="S40" s="88"/>
      <c r="T40" s="88"/>
    </row>
    <row r="41" spans="2:20" ht="22.15" customHeight="1">
      <c r="B41" s="102">
        <v>1</v>
      </c>
      <c r="C41" s="631" t="str">
        <f>+C12</f>
        <v>หมวดงานสนามฟุตบอลหญ้าเทียม</v>
      </c>
      <c r="D41" s="632"/>
      <c r="E41" s="430"/>
      <c r="F41" s="329"/>
      <c r="G41" s="330"/>
      <c r="H41" s="331"/>
      <c r="I41" s="330"/>
      <c r="J41" s="331"/>
      <c r="K41" s="332"/>
      <c r="L41" s="378"/>
      <c r="N41" s="401"/>
      <c r="O41" s="113"/>
      <c r="Q41" s="88"/>
      <c r="R41" s="88"/>
      <c r="S41" s="88"/>
      <c r="T41" s="88"/>
    </row>
    <row r="42" spans="2:20" ht="22.15" customHeight="1">
      <c r="B42" s="102"/>
      <c r="C42" s="597" t="s">
        <v>180</v>
      </c>
      <c r="D42" s="598"/>
      <c r="E42" s="431"/>
      <c r="F42" s="275"/>
      <c r="G42" s="107"/>
      <c r="H42" s="107"/>
      <c r="I42" s="380"/>
      <c r="J42" s="107"/>
      <c r="K42" s="384"/>
      <c r="L42" s="378"/>
      <c r="N42" s="401"/>
      <c r="O42" s="113"/>
      <c r="Q42" s="88"/>
      <c r="R42" s="88"/>
      <c r="S42" s="88"/>
      <c r="T42" s="88"/>
    </row>
    <row r="43" spans="2:20" ht="22.15" customHeight="1">
      <c r="B43" s="102"/>
      <c r="C43" s="627" t="s">
        <v>189</v>
      </c>
      <c r="D43" s="628"/>
      <c r="E43" s="431">
        <v>1</v>
      </c>
      <c r="F43" s="275" t="s">
        <v>171</v>
      </c>
      <c r="G43" s="107">
        <v>0</v>
      </c>
      <c r="H43" s="107">
        <f t="shared" ref="H43:H44" si="0">+E43*G43</f>
        <v>0</v>
      </c>
      <c r="I43" s="380">
        <v>6000</v>
      </c>
      <c r="J43" s="107">
        <f t="shared" ref="J43:J44" si="1">+E43*I43</f>
        <v>6000</v>
      </c>
      <c r="K43" s="384">
        <f t="shared" ref="K43:K44" si="2">+H43+J43</f>
        <v>6000</v>
      </c>
      <c r="L43" s="378"/>
      <c r="N43" s="401"/>
      <c r="O43" s="113"/>
      <c r="Q43" s="88"/>
      <c r="R43" s="88"/>
      <c r="S43" s="88"/>
      <c r="T43" s="88"/>
    </row>
    <row r="44" spans="2:20" ht="22.15" customHeight="1">
      <c r="B44" s="102"/>
      <c r="C44" s="629" t="s">
        <v>199</v>
      </c>
      <c r="D44" s="630"/>
      <c r="E44" s="431">
        <v>84</v>
      </c>
      <c r="F44" s="328" t="s">
        <v>125</v>
      </c>
      <c r="G44" s="107">
        <v>650</v>
      </c>
      <c r="H44" s="107">
        <f t="shared" si="0"/>
        <v>54600</v>
      </c>
      <c r="I44" s="380">
        <v>0</v>
      </c>
      <c r="J44" s="107">
        <f t="shared" si="1"/>
        <v>0</v>
      </c>
      <c r="K44" s="384">
        <f t="shared" si="2"/>
        <v>54600</v>
      </c>
      <c r="L44" s="378"/>
      <c r="N44" s="401"/>
      <c r="O44" s="113"/>
      <c r="Q44" s="88"/>
      <c r="R44" s="88"/>
      <c r="S44" s="88"/>
      <c r="T44" s="88"/>
    </row>
    <row r="45" spans="2:20" ht="22.15" customHeight="1">
      <c r="B45" s="102"/>
      <c r="C45" s="638" t="s">
        <v>130</v>
      </c>
      <c r="D45" s="639"/>
      <c r="E45" s="431">
        <v>10</v>
      </c>
      <c r="F45" s="328" t="s">
        <v>125</v>
      </c>
      <c r="G45" s="107">
        <v>420</v>
      </c>
      <c r="H45" s="107">
        <f>+E45*G45</f>
        <v>4200</v>
      </c>
      <c r="I45" s="380">
        <v>99</v>
      </c>
      <c r="J45" s="107">
        <f>+E45*I45</f>
        <v>990</v>
      </c>
      <c r="K45" s="384">
        <f>+H45+J45</f>
        <v>5190</v>
      </c>
      <c r="L45" s="378"/>
      <c r="N45" s="401"/>
      <c r="O45" s="113"/>
      <c r="Q45" s="88"/>
      <c r="R45" s="88"/>
      <c r="S45" s="88"/>
      <c r="T45" s="88"/>
    </row>
    <row r="46" spans="2:20" ht="22.15" customHeight="1">
      <c r="B46" s="102"/>
      <c r="C46" s="627" t="s">
        <v>131</v>
      </c>
      <c r="D46" s="628"/>
      <c r="E46" s="431">
        <v>231</v>
      </c>
      <c r="F46" s="275" t="s">
        <v>177</v>
      </c>
      <c r="G46" s="107">
        <v>350</v>
      </c>
      <c r="H46" s="107">
        <f t="shared" ref="H46:H65" si="3">+E46*G46</f>
        <v>80850</v>
      </c>
      <c r="I46" s="380">
        <v>100</v>
      </c>
      <c r="J46" s="107">
        <f t="shared" ref="J46:J65" si="4">+E46*I46</f>
        <v>23100</v>
      </c>
      <c r="K46" s="384">
        <f t="shared" ref="K46:K65" si="5">+H46+J46</f>
        <v>103950</v>
      </c>
      <c r="L46" s="378"/>
      <c r="N46" s="401"/>
      <c r="O46" s="113"/>
      <c r="Q46" s="88"/>
      <c r="R46" s="88"/>
      <c r="S46" s="88"/>
      <c r="T46" s="88"/>
    </row>
    <row r="47" spans="2:20" ht="22.15" customHeight="1">
      <c r="B47" s="102"/>
      <c r="C47" s="627" t="s">
        <v>132</v>
      </c>
      <c r="D47" s="628"/>
      <c r="E47" s="431">
        <v>94</v>
      </c>
      <c r="F47" s="328" t="s">
        <v>177</v>
      </c>
      <c r="G47" s="107">
        <v>460</v>
      </c>
      <c r="H47" s="107">
        <f t="shared" si="3"/>
        <v>43240</v>
      </c>
      <c r="I47" s="380">
        <v>100</v>
      </c>
      <c r="J47" s="107">
        <f t="shared" si="4"/>
        <v>9400</v>
      </c>
      <c r="K47" s="384">
        <f t="shared" si="5"/>
        <v>52640</v>
      </c>
      <c r="L47" s="386"/>
      <c r="N47" s="401"/>
      <c r="O47" s="113"/>
      <c r="Q47" s="88"/>
      <c r="R47" s="88"/>
      <c r="S47" s="88"/>
      <c r="T47" s="88"/>
    </row>
    <row r="48" spans="2:20" ht="22.15" customHeight="1">
      <c r="B48" s="102"/>
      <c r="C48" s="652" t="s">
        <v>133</v>
      </c>
      <c r="D48" s="653"/>
      <c r="E48" s="431">
        <v>128</v>
      </c>
      <c r="F48" s="328" t="s">
        <v>122</v>
      </c>
      <c r="G48" s="107">
        <v>177</v>
      </c>
      <c r="H48" s="107">
        <f t="shared" si="3"/>
        <v>22656</v>
      </c>
      <c r="I48" s="380">
        <v>50</v>
      </c>
      <c r="J48" s="107">
        <f t="shared" si="4"/>
        <v>6400</v>
      </c>
      <c r="K48" s="384">
        <f t="shared" si="5"/>
        <v>29056</v>
      </c>
      <c r="L48" s="378"/>
      <c r="N48" s="401"/>
      <c r="O48" s="113"/>
      <c r="Q48" s="88"/>
      <c r="R48" s="88"/>
      <c r="S48" s="88"/>
      <c r="T48" s="88"/>
    </row>
    <row r="49" spans="2:20" ht="22.15" customHeight="1">
      <c r="B49" s="102"/>
      <c r="C49" s="597" t="s">
        <v>203</v>
      </c>
      <c r="D49" s="598"/>
      <c r="E49" s="431"/>
      <c r="F49" s="328"/>
      <c r="G49" s="107"/>
      <c r="H49" s="107"/>
      <c r="I49" s="380"/>
      <c r="J49" s="107"/>
      <c r="K49" s="384"/>
      <c r="L49" s="378"/>
      <c r="N49" s="446"/>
      <c r="O49" s="113"/>
      <c r="Q49" s="88"/>
      <c r="R49" s="88"/>
      <c r="S49" s="88"/>
      <c r="T49" s="88"/>
    </row>
    <row r="50" spans="2:20" ht="22.15" customHeight="1">
      <c r="B50" s="102"/>
      <c r="C50" s="436" t="s">
        <v>200</v>
      </c>
      <c r="D50" s="445"/>
      <c r="E50" s="431">
        <v>6</v>
      </c>
      <c r="F50" s="328" t="s">
        <v>125</v>
      </c>
      <c r="G50" s="107">
        <v>230.37</v>
      </c>
      <c r="H50" s="107">
        <f t="shared" si="3"/>
        <v>1382.22</v>
      </c>
      <c r="I50" s="380">
        <v>91</v>
      </c>
      <c r="J50" s="107">
        <f t="shared" si="4"/>
        <v>546</v>
      </c>
      <c r="K50" s="384">
        <f t="shared" si="5"/>
        <v>1928.22</v>
      </c>
      <c r="L50" s="378"/>
      <c r="N50" s="446"/>
      <c r="O50" s="113"/>
      <c r="Q50" s="88"/>
      <c r="R50" s="88"/>
      <c r="S50" s="88"/>
      <c r="T50" s="88"/>
    </row>
    <row r="51" spans="2:20" ht="22.15" customHeight="1">
      <c r="B51" s="102"/>
      <c r="C51" s="436" t="s">
        <v>205</v>
      </c>
      <c r="D51" s="437"/>
      <c r="E51" s="431">
        <v>20.5</v>
      </c>
      <c r="F51" s="328" t="s">
        <v>125</v>
      </c>
      <c r="G51" s="107">
        <v>1981.31</v>
      </c>
      <c r="H51" s="107">
        <f t="shared" ref="H51:H56" si="6">E51*G51</f>
        <v>40616.854999999996</v>
      </c>
      <c r="I51" s="380">
        <v>306</v>
      </c>
      <c r="J51" s="107">
        <f t="shared" ref="J51:J56" si="7">E51*I51</f>
        <v>6273</v>
      </c>
      <c r="K51" s="384">
        <f t="shared" ref="K51:K56" si="8">H51+J51</f>
        <v>46889.854999999996</v>
      </c>
      <c r="L51" s="378"/>
      <c r="N51" s="427"/>
      <c r="O51" s="113"/>
      <c r="Q51" s="88"/>
      <c r="R51" s="88"/>
      <c r="S51" s="88"/>
      <c r="T51" s="88"/>
    </row>
    <row r="52" spans="2:20" ht="22.15" customHeight="1">
      <c r="B52" s="102"/>
      <c r="C52" s="436" t="s">
        <v>201</v>
      </c>
      <c r="D52" s="437"/>
      <c r="E52" s="431">
        <v>154</v>
      </c>
      <c r="F52" s="328" t="s">
        <v>12</v>
      </c>
      <c r="G52" s="107">
        <v>400</v>
      </c>
      <c r="H52" s="107">
        <f t="shared" si="6"/>
        <v>61600</v>
      </c>
      <c r="I52" s="380">
        <v>115</v>
      </c>
      <c r="J52" s="107">
        <f t="shared" si="7"/>
        <v>17710</v>
      </c>
      <c r="K52" s="384">
        <f t="shared" si="8"/>
        <v>79310</v>
      </c>
      <c r="L52" s="378"/>
      <c r="N52" s="427"/>
      <c r="O52" s="113"/>
      <c r="Q52" s="88"/>
      <c r="R52" s="88"/>
      <c r="S52" s="88"/>
      <c r="T52" s="88"/>
    </row>
    <row r="53" spans="2:20" ht="22.15" customHeight="1">
      <c r="B53" s="102"/>
      <c r="C53" s="436" t="s">
        <v>160</v>
      </c>
      <c r="D53" s="437"/>
      <c r="E53" s="431">
        <v>46</v>
      </c>
      <c r="F53" s="328" t="s">
        <v>161</v>
      </c>
      <c r="G53" s="105">
        <v>27</v>
      </c>
      <c r="H53" s="107">
        <f t="shared" si="6"/>
        <v>1242</v>
      </c>
      <c r="I53" s="105">
        <v>0</v>
      </c>
      <c r="J53" s="107">
        <f t="shared" si="7"/>
        <v>0</v>
      </c>
      <c r="K53" s="384">
        <f t="shared" si="8"/>
        <v>1242</v>
      </c>
      <c r="L53" s="378"/>
      <c r="N53" s="446"/>
      <c r="O53" s="113"/>
      <c r="Q53" s="88"/>
      <c r="R53" s="88"/>
      <c r="S53" s="88"/>
      <c r="T53" s="88"/>
    </row>
    <row r="54" spans="2:20" ht="22.15" customHeight="1">
      <c r="B54" s="102"/>
      <c r="C54" s="447" t="s">
        <v>202</v>
      </c>
      <c r="D54" s="448" t="s">
        <v>186</v>
      </c>
      <c r="E54" s="431">
        <v>384</v>
      </c>
      <c r="F54" s="328" t="s">
        <v>161</v>
      </c>
      <c r="G54" s="416">
        <v>17.809999999999999</v>
      </c>
      <c r="H54" s="107">
        <f t="shared" si="6"/>
        <v>6839.0399999999991</v>
      </c>
      <c r="I54" s="380">
        <v>4.0999999999999996</v>
      </c>
      <c r="J54" s="107">
        <f t="shared" si="7"/>
        <v>1574.3999999999999</v>
      </c>
      <c r="K54" s="384">
        <f t="shared" si="8"/>
        <v>8413.4399999999987</v>
      </c>
      <c r="L54" s="378"/>
      <c r="N54" s="446"/>
      <c r="O54" s="113"/>
      <c r="Q54" s="88"/>
      <c r="R54" s="88"/>
      <c r="S54" s="88"/>
      <c r="T54" s="88"/>
    </row>
    <row r="55" spans="2:20" ht="22.15" customHeight="1">
      <c r="B55" s="102"/>
      <c r="C55" s="447" t="s">
        <v>202</v>
      </c>
      <c r="D55" s="448" t="s">
        <v>187</v>
      </c>
      <c r="E55" s="431">
        <v>269</v>
      </c>
      <c r="F55" s="328" t="s">
        <v>161</v>
      </c>
      <c r="G55" s="416">
        <v>19.16</v>
      </c>
      <c r="H55" s="107">
        <f t="shared" si="6"/>
        <v>5154.04</v>
      </c>
      <c r="I55" s="380">
        <v>4.0999999999999996</v>
      </c>
      <c r="J55" s="107">
        <f t="shared" si="7"/>
        <v>1102.8999999999999</v>
      </c>
      <c r="K55" s="384">
        <f t="shared" si="8"/>
        <v>6256.94</v>
      </c>
      <c r="L55" s="378"/>
      <c r="N55" s="446"/>
      <c r="O55" s="113"/>
      <c r="Q55" s="88"/>
      <c r="R55" s="88"/>
      <c r="S55" s="88"/>
      <c r="T55" s="88"/>
    </row>
    <row r="56" spans="2:20" ht="22.15" customHeight="1">
      <c r="B56" s="102"/>
      <c r="C56" s="436" t="s">
        <v>159</v>
      </c>
      <c r="D56" s="437"/>
      <c r="E56" s="431">
        <v>19</v>
      </c>
      <c r="F56" s="328" t="s">
        <v>161</v>
      </c>
      <c r="G56" s="341">
        <v>32.71</v>
      </c>
      <c r="H56" s="107">
        <f t="shared" si="6"/>
        <v>621.49</v>
      </c>
      <c r="I56" s="341">
        <v>0</v>
      </c>
      <c r="J56" s="107">
        <f t="shared" si="7"/>
        <v>0</v>
      </c>
      <c r="K56" s="384">
        <f t="shared" si="8"/>
        <v>621.49</v>
      </c>
      <c r="L56" s="378"/>
      <c r="N56" s="446"/>
      <c r="O56" s="113"/>
      <c r="Q56" s="88"/>
      <c r="R56" s="88"/>
      <c r="S56" s="88"/>
      <c r="T56" s="88"/>
    </row>
    <row r="57" spans="2:20" ht="22.15" customHeight="1">
      <c r="B57" s="102"/>
      <c r="C57" s="436" t="s">
        <v>191</v>
      </c>
      <c r="D57" s="437"/>
      <c r="E57" s="431">
        <v>160</v>
      </c>
      <c r="F57" s="328" t="s">
        <v>177</v>
      </c>
      <c r="G57" s="107">
        <v>324.77</v>
      </c>
      <c r="H57" s="107">
        <f t="shared" ref="H57:H58" si="9">+E57*G57</f>
        <v>51963.199999999997</v>
      </c>
      <c r="I57" s="380">
        <v>50</v>
      </c>
      <c r="J57" s="107">
        <f>+G57*0.3</f>
        <v>97.430999999999997</v>
      </c>
      <c r="K57" s="384">
        <f t="shared" ref="K57:K58" si="10">+H57+J57</f>
        <v>52060.630999999994</v>
      </c>
      <c r="L57" s="378"/>
      <c r="N57" s="427"/>
      <c r="O57" s="113"/>
      <c r="Q57" s="88"/>
      <c r="R57" s="88"/>
      <c r="S57" s="88"/>
      <c r="T57" s="88"/>
    </row>
    <row r="58" spans="2:20" ht="22.15" customHeight="1">
      <c r="B58" s="102"/>
      <c r="C58" s="436" t="s">
        <v>206</v>
      </c>
      <c r="D58" s="437"/>
      <c r="E58" s="431">
        <v>332</v>
      </c>
      <c r="F58" s="328" t="s">
        <v>129</v>
      </c>
      <c r="G58" s="107">
        <v>233</v>
      </c>
      <c r="H58" s="107">
        <f t="shared" si="9"/>
        <v>77356</v>
      </c>
      <c r="I58" s="380">
        <v>106</v>
      </c>
      <c r="J58" s="107">
        <f>+G58*0.3</f>
        <v>69.899999999999991</v>
      </c>
      <c r="K58" s="384">
        <f t="shared" si="10"/>
        <v>77425.899999999994</v>
      </c>
      <c r="L58" s="378"/>
      <c r="M58" s="455" t="s">
        <v>21</v>
      </c>
      <c r="N58" s="454">
        <f>+SUM(K50:K58)</f>
        <v>274148.47599999997</v>
      </c>
      <c r="O58" s="113"/>
      <c r="Q58" s="88"/>
      <c r="R58" s="88"/>
      <c r="S58" s="88"/>
      <c r="T58" s="88"/>
    </row>
    <row r="59" spans="2:20" ht="22.15" customHeight="1">
      <c r="B59" s="102"/>
      <c r="C59" s="597" t="s">
        <v>197</v>
      </c>
      <c r="D59" s="598"/>
      <c r="E59" s="431"/>
      <c r="F59" s="328"/>
      <c r="G59" s="107"/>
      <c r="H59" s="107"/>
      <c r="I59" s="380"/>
      <c r="J59" s="107"/>
      <c r="K59" s="384"/>
      <c r="L59" s="378"/>
      <c r="N59" s="427"/>
      <c r="O59" s="113"/>
      <c r="Q59" s="88"/>
      <c r="R59" s="88"/>
      <c r="S59" s="88"/>
      <c r="T59" s="88"/>
    </row>
    <row r="60" spans="2:20" ht="22.15" customHeight="1">
      <c r="B60" s="102"/>
      <c r="C60" s="652" t="s">
        <v>181</v>
      </c>
      <c r="D60" s="653"/>
      <c r="E60" s="431">
        <v>1108</v>
      </c>
      <c r="F60" s="328" t="s">
        <v>127</v>
      </c>
      <c r="G60" s="107">
        <v>50</v>
      </c>
      <c r="H60" s="107">
        <f t="shared" si="3"/>
        <v>55400</v>
      </c>
      <c r="I60" s="380">
        <v>5</v>
      </c>
      <c r="J60" s="107">
        <f t="shared" si="4"/>
        <v>5540</v>
      </c>
      <c r="K60" s="384">
        <f t="shared" si="5"/>
        <v>60940</v>
      </c>
      <c r="L60" s="378"/>
      <c r="N60" s="401"/>
      <c r="O60" s="113"/>
      <c r="Q60" s="88"/>
      <c r="R60" s="88"/>
      <c r="S60" s="88"/>
      <c r="T60" s="88"/>
    </row>
    <row r="61" spans="2:20" ht="22.15" customHeight="1">
      <c r="B61" s="102"/>
      <c r="C61" s="652" t="s">
        <v>210</v>
      </c>
      <c r="D61" s="653"/>
      <c r="E61" s="431">
        <v>924</v>
      </c>
      <c r="F61" s="328" t="s">
        <v>127</v>
      </c>
      <c r="G61" s="107">
        <v>700</v>
      </c>
      <c r="H61" s="107">
        <f t="shared" si="3"/>
        <v>646800</v>
      </c>
      <c r="I61" s="380">
        <v>100</v>
      </c>
      <c r="J61" s="107">
        <f t="shared" si="4"/>
        <v>92400</v>
      </c>
      <c r="K61" s="384">
        <f t="shared" si="5"/>
        <v>739200</v>
      </c>
      <c r="L61" s="378"/>
      <c r="N61" s="401"/>
      <c r="O61" s="113"/>
      <c r="Q61" s="88"/>
      <c r="R61" s="88"/>
      <c r="S61" s="88"/>
      <c r="T61" s="88"/>
    </row>
    <row r="62" spans="2:20" ht="22.15" customHeight="1">
      <c r="B62" s="102"/>
      <c r="C62" s="652" t="s">
        <v>134</v>
      </c>
      <c r="D62" s="653"/>
      <c r="E62" s="431"/>
      <c r="F62" s="328"/>
      <c r="G62" s="107"/>
      <c r="H62" s="107"/>
      <c r="I62" s="380"/>
      <c r="J62" s="107"/>
      <c r="K62" s="384"/>
      <c r="L62" s="378"/>
      <c r="N62" s="453"/>
      <c r="O62" s="113"/>
      <c r="Q62" s="88"/>
      <c r="R62" s="88"/>
      <c r="S62" s="88"/>
      <c r="T62" s="88"/>
    </row>
    <row r="63" spans="2:20" ht="22.15" customHeight="1">
      <c r="B63" s="102"/>
      <c r="C63" s="450" t="s">
        <v>208</v>
      </c>
      <c r="D63" s="451"/>
      <c r="E63" s="431">
        <v>18</v>
      </c>
      <c r="F63" s="328" t="s">
        <v>125</v>
      </c>
      <c r="G63" s="107">
        <v>700</v>
      </c>
      <c r="H63" s="107">
        <f t="shared" si="3"/>
        <v>12600</v>
      </c>
      <c r="I63" s="380">
        <v>0</v>
      </c>
      <c r="J63" s="107">
        <f t="shared" ref="J63" si="11">+E63*I63</f>
        <v>0</v>
      </c>
      <c r="K63" s="384">
        <f t="shared" ref="K63" si="12">+H63+J63</f>
        <v>12600</v>
      </c>
      <c r="L63" s="378"/>
      <c r="N63" s="453"/>
      <c r="O63" s="113"/>
      <c r="Q63" s="88"/>
      <c r="R63" s="88"/>
      <c r="S63" s="88"/>
      <c r="T63" s="88"/>
    </row>
    <row r="64" spans="2:20" ht="22.15" customHeight="1">
      <c r="B64" s="102"/>
      <c r="C64" s="450" t="s">
        <v>209</v>
      </c>
      <c r="D64" s="451"/>
      <c r="E64" s="431">
        <v>8300</v>
      </c>
      <c r="F64" s="328" t="s">
        <v>161</v>
      </c>
      <c r="G64" s="107">
        <v>5</v>
      </c>
      <c r="H64" s="107">
        <f t="shared" si="3"/>
        <v>41500</v>
      </c>
      <c r="I64" s="380">
        <v>0</v>
      </c>
      <c r="J64" s="107">
        <f t="shared" ref="J64" si="13">+E64*I64</f>
        <v>0</v>
      </c>
      <c r="K64" s="384">
        <f t="shared" ref="K64" si="14">+H64+J64</f>
        <v>41500</v>
      </c>
      <c r="L64" s="378"/>
      <c r="N64" s="453"/>
      <c r="O64" s="113"/>
      <c r="Q64" s="88"/>
      <c r="R64" s="88"/>
      <c r="S64" s="88"/>
      <c r="T64" s="88"/>
    </row>
    <row r="65" spans="2:20" ht="22.15" customHeight="1">
      <c r="B65" s="102"/>
      <c r="C65" s="652" t="s">
        <v>135</v>
      </c>
      <c r="D65" s="653"/>
      <c r="E65" s="431">
        <v>16</v>
      </c>
      <c r="F65" s="328" t="s">
        <v>125</v>
      </c>
      <c r="G65" s="107">
        <v>1960</v>
      </c>
      <c r="H65" s="107">
        <f t="shared" si="3"/>
        <v>31360</v>
      </c>
      <c r="I65" s="380">
        <v>306</v>
      </c>
      <c r="J65" s="107">
        <f t="shared" si="4"/>
        <v>4896</v>
      </c>
      <c r="K65" s="384">
        <f t="shared" si="5"/>
        <v>36256</v>
      </c>
      <c r="L65" s="378"/>
      <c r="N65" s="401"/>
      <c r="O65" s="113"/>
      <c r="Q65" s="88"/>
      <c r="R65" s="88"/>
      <c r="S65" s="88"/>
      <c r="T65" s="88"/>
    </row>
    <row r="66" spans="2:20" ht="22.15" customHeight="1">
      <c r="B66" s="102"/>
      <c r="C66" s="658" t="s">
        <v>182</v>
      </c>
      <c r="D66" s="659"/>
      <c r="E66" s="431">
        <v>1410</v>
      </c>
      <c r="F66" s="328" t="s">
        <v>127</v>
      </c>
      <c r="G66" s="107">
        <v>50</v>
      </c>
      <c r="H66" s="107">
        <f t="shared" ref="H66" si="15">+E66*G66</f>
        <v>70500</v>
      </c>
      <c r="I66" s="380">
        <v>0</v>
      </c>
      <c r="J66" s="107">
        <f t="shared" ref="J66" si="16">+E66*I66</f>
        <v>0</v>
      </c>
      <c r="K66" s="384">
        <f t="shared" ref="K66" si="17">+H66+J66</f>
        <v>70500</v>
      </c>
      <c r="L66" s="378" t="s">
        <v>147</v>
      </c>
      <c r="N66" s="401"/>
      <c r="O66" s="113"/>
      <c r="Q66" s="88"/>
      <c r="R66" s="88"/>
      <c r="S66" s="88"/>
      <c r="T66" s="88"/>
    </row>
    <row r="67" spans="2:20" ht="22.15" customHeight="1">
      <c r="B67" s="102"/>
      <c r="C67" s="660" t="s">
        <v>146</v>
      </c>
      <c r="D67" s="661"/>
      <c r="E67" s="326"/>
      <c r="F67" s="328"/>
      <c r="G67" s="107"/>
      <c r="H67" s="107"/>
      <c r="I67" s="380"/>
      <c r="J67" s="107"/>
      <c r="K67" s="384"/>
      <c r="L67" s="378"/>
      <c r="N67" s="401"/>
      <c r="O67" s="113"/>
      <c r="Q67" s="88"/>
      <c r="R67" s="88"/>
      <c r="S67" s="88"/>
      <c r="T67" s="88"/>
    </row>
    <row r="68" spans="2:20" ht="22.15" customHeight="1">
      <c r="B68" s="102"/>
      <c r="C68" s="603" t="s">
        <v>136</v>
      </c>
      <c r="D68" s="604"/>
      <c r="E68" s="430">
        <v>144</v>
      </c>
      <c r="F68" s="328" t="s">
        <v>127</v>
      </c>
      <c r="G68" s="107">
        <v>27</v>
      </c>
      <c r="H68" s="107">
        <f t="shared" ref="H68" si="18">+E68*G68</f>
        <v>3888</v>
      </c>
      <c r="I68" s="380">
        <v>5</v>
      </c>
      <c r="J68" s="107">
        <f>+E68*I68</f>
        <v>720</v>
      </c>
      <c r="K68" s="384">
        <f>+H68+J68</f>
        <v>4608</v>
      </c>
      <c r="L68" s="378"/>
      <c r="N68" s="401"/>
      <c r="O68" s="113"/>
      <c r="Q68" s="88"/>
      <c r="R68" s="88"/>
      <c r="S68" s="88"/>
      <c r="T68" s="88"/>
    </row>
    <row r="69" spans="2:20" ht="22.15" customHeight="1">
      <c r="B69" s="102"/>
      <c r="C69" s="656" t="s">
        <v>198</v>
      </c>
      <c r="D69" s="657"/>
      <c r="E69" s="430"/>
      <c r="F69" s="328"/>
      <c r="G69" s="107"/>
      <c r="H69" s="107">
        <f t="shared" ref="H69:H75" si="19">+E69*G69</f>
        <v>0</v>
      </c>
      <c r="I69" s="380">
        <v>6</v>
      </c>
      <c r="J69" s="107">
        <f t="shared" ref="J69:J75" si="20">+E69*I69</f>
        <v>0</v>
      </c>
      <c r="K69" s="384">
        <f t="shared" ref="K69:K75" si="21">+H69+J69</f>
        <v>0</v>
      </c>
      <c r="L69" s="378"/>
      <c r="N69" s="401"/>
      <c r="O69" s="113"/>
      <c r="Q69" s="88"/>
      <c r="R69" s="88"/>
      <c r="S69" s="88"/>
      <c r="T69" s="88"/>
    </row>
    <row r="70" spans="2:20" ht="22.15" customHeight="1">
      <c r="B70" s="102"/>
      <c r="C70" s="627" t="s">
        <v>137</v>
      </c>
      <c r="D70" s="628"/>
      <c r="E70" s="433">
        <v>20</v>
      </c>
      <c r="F70" s="334"/>
      <c r="G70" s="107">
        <v>5500</v>
      </c>
      <c r="H70" s="107">
        <f t="shared" si="19"/>
        <v>110000</v>
      </c>
      <c r="I70" s="380">
        <v>500</v>
      </c>
      <c r="J70" s="107">
        <f t="shared" si="20"/>
        <v>10000</v>
      </c>
      <c r="K70" s="384">
        <f t="shared" si="21"/>
        <v>120000</v>
      </c>
      <c r="L70" s="378"/>
      <c r="N70" s="401"/>
      <c r="O70" s="113"/>
      <c r="Q70" s="88"/>
      <c r="R70" s="88"/>
      <c r="S70" s="88"/>
      <c r="T70" s="88"/>
    </row>
    <row r="71" spans="2:20" ht="22.15" customHeight="1">
      <c r="B71" s="102"/>
      <c r="C71" s="627" t="s">
        <v>138</v>
      </c>
      <c r="D71" s="628"/>
      <c r="E71" s="327"/>
      <c r="F71" s="333"/>
      <c r="G71" s="107"/>
      <c r="H71" s="107"/>
      <c r="I71" s="380"/>
      <c r="J71" s="107"/>
      <c r="K71" s="384"/>
      <c r="L71" s="378"/>
      <c r="N71" s="401"/>
      <c r="O71" s="113"/>
      <c r="Q71" s="88"/>
      <c r="R71" s="88"/>
      <c r="S71" s="88"/>
      <c r="T71" s="88"/>
    </row>
    <row r="72" spans="2:20" ht="22.15" customHeight="1">
      <c r="B72" s="102"/>
      <c r="C72" s="652" t="s">
        <v>190</v>
      </c>
      <c r="D72" s="653"/>
      <c r="E72" s="430">
        <v>8</v>
      </c>
      <c r="F72" s="329"/>
      <c r="G72" s="107">
        <v>11000</v>
      </c>
      <c r="H72" s="107">
        <f t="shared" si="19"/>
        <v>88000</v>
      </c>
      <c r="I72" s="380">
        <v>2500</v>
      </c>
      <c r="J72" s="107">
        <f t="shared" si="20"/>
        <v>20000</v>
      </c>
      <c r="K72" s="384">
        <f t="shared" si="21"/>
        <v>108000</v>
      </c>
      <c r="L72" s="378"/>
      <c r="N72" s="401"/>
      <c r="O72" s="113"/>
      <c r="Q72" s="88"/>
      <c r="R72" s="88"/>
      <c r="S72" s="88"/>
      <c r="T72" s="88"/>
    </row>
    <row r="73" spans="2:20" ht="22.15" customHeight="1">
      <c r="B73" s="102"/>
      <c r="C73" s="652" t="s">
        <v>139</v>
      </c>
      <c r="D73" s="653"/>
      <c r="E73" s="432">
        <v>8</v>
      </c>
      <c r="F73" s="275"/>
      <c r="G73" s="107">
        <v>2000</v>
      </c>
      <c r="H73" s="107">
        <f t="shared" si="19"/>
        <v>16000</v>
      </c>
      <c r="I73" s="380">
        <v>1000</v>
      </c>
      <c r="J73" s="107">
        <f t="shared" si="20"/>
        <v>8000</v>
      </c>
      <c r="K73" s="384">
        <f t="shared" si="21"/>
        <v>24000</v>
      </c>
      <c r="L73" s="378"/>
      <c r="N73" s="401"/>
      <c r="O73" s="113"/>
      <c r="Q73" s="88"/>
      <c r="R73" s="88"/>
      <c r="S73" s="88"/>
      <c r="T73" s="88"/>
    </row>
    <row r="74" spans="2:20" ht="22.15" customHeight="1">
      <c r="B74" s="102"/>
      <c r="C74" s="652" t="s">
        <v>140</v>
      </c>
      <c r="D74" s="653"/>
      <c r="E74" s="432">
        <v>5</v>
      </c>
      <c r="F74" s="275"/>
      <c r="G74" s="107">
        <v>10000</v>
      </c>
      <c r="H74" s="107">
        <f t="shared" si="19"/>
        <v>50000</v>
      </c>
      <c r="I74" s="380">
        <v>2500</v>
      </c>
      <c r="J74" s="107">
        <f t="shared" si="20"/>
        <v>12500</v>
      </c>
      <c r="K74" s="384">
        <f t="shared" si="21"/>
        <v>62500</v>
      </c>
      <c r="L74" s="378"/>
      <c r="N74" s="401"/>
      <c r="O74" s="113"/>
      <c r="Q74" s="88"/>
      <c r="R74" s="88"/>
      <c r="S74" s="88"/>
      <c r="T74" s="88"/>
    </row>
    <row r="75" spans="2:20" ht="22.15" customHeight="1">
      <c r="B75" s="102"/>
      <c r="C75" s="654" t="s">
        <v>141</v>
      </c>
      <c r="D75" s="655"/>
      <c r="E75" s="432">
        <v>400</v>
      </c>
      <c r="F75" s="275"/>
      <c r="G75" s="107">
        <v>17</v>
      </c>
      <c r="H75" s="107">
        <f t="shared" si="19"/>
        <v>6800</v>
      </c>
      <c r="I75" s="380">
        <v>20</v>
      </c>
      <c r="J75" s="107">
        <f t="shared" si="20"/>
        <v>8000</v>
      </c>
      <c r="K75" s="384">
        <f t="shared" si="21"/>
        <v>14800</v>
      </c>
      <c r="L75" s="378"/>
      <c r="N75" s="401"/>
      <c r="O75" s="113"/>
      <c r="Q75" s="88"/>
      <c r="R75" s="88"/>
      <c r="S75" s="88"/>
      <c r="T75" s="88"/>
    </row>
    <row r="76" spans="2:20" ht="22.15" customHeight="1">
      <c r="B76" s="102"/>
      <c r="C76" s="615" t="s">
        <v>142</v>
      </c>
      <c r="D76" s="616"/>
      <c r="E76" s="432">
        <v>1</v>
      </c>
      <c r="F76" s="343" t="s">
        <v>121</v>
      </c>
      <c r="G76" s="107">
        <v>19500</v>
      </c>
      <c r="H76" s="107">
        <f t="shared" ref="H76:H77" si="22">+E76*G76</f>
        <v>19500</v>
      </c>
      <c r="I76" s="380">
        <v>0</v>
      </c>
      <c r="J76" s="107">
        <f t="shared" ref="J76:J77" si="23">+E76*I76</f>
        <v>0</v>
      </c>
      <c r="K76" s="384">
        <f t="shared" ref="K76:K77" si="24">+H76+J76</f>
        <v>19500</v>
      </c>
      <c r="L76" s="378"/>
      <c r="N76" s="401"/>
      <c r="O76" s="113"/>
      <c r="Q76" s="88"/>
      <c r="R76" s="88"/>
      <c r="S76" s="88"/>
      <c r="T76" s="88"/>
    </row>
    <row r="77" spans="2:20" ht="22.15" customHeight="1">
      <c r="B77" s="102"/>
      <c r="C77" s="601" t="s">
        <v>143</v>
      </c>
      <c r="D77" s="602"/>
      <c r="E77" s="432">
        <v>1</v>
      </c>
      <c r="F77" s="343" t="s">
        <v>121</v>
      </c>
      <c r="G77" s="107">
        <v>12000</v>
      </c>
      <c r="H77" s="107">
        <f t="shared" si="22"/>
        <v>12000</v>
      </c>
      <c r="I77" s="380">
        <v>0</v>
      </c>
      <c r="J77" s="107">
        <f t="shared" si="23"/>
        <v>0</v>
      </c>
      <c r="K77" s="384">
        <f t="shared" si="24"/>
        <v>12000</v>
      </c>
      <c r="L77" s="378"/>
      <c r="N77" s="401"/>
      <c r="O77" s="113"/>
      <c r="Q77" s="88"/>
      <c r="R77" s="88"/>
      <c r="S77" s="88"/>
      <c r="T77" s="88"/>
    </row>
    <row r="78" spans="2:20" ht="22.15" customHeight="1">
      <c r="B78" s="102"/>
      <c r="C78" s="601" t="s">
        <v>144</v>
      </c>
      <c r="D78" s="602"/>
      <c r="E78" s="432"/>
      <c r="F78" s="275"/>
      <c r="G78" s="107"/>
      <c r="H78" s="107"/>
      <c r="I78" s="380"/>
      <c r="J78" s="107"/>
      <c r="K78" s="384"/>
      <c r="L78" s="378"/>
      <c r="N78" s="401"/>
      <c r="O78" s="113"/>
      <c r="Q78" s="88"/>
      <c r="R78" s="88"/>
      <c r="S78" s="88"/>
      <c r="T78" s="88"/>
    </row>
    <row r="79" spans="2:20" ht="22.15" customHeight="1">
      <c r="B79" s="102"/>
      <c r="C79" s="603" t="s">
        <v>145</v>
      </c>
      <c r="D79" s="604"/>
      <c r="E79" s="432">
        <v>1</v>
      </c>
      <c r="F79" s="343" t="s">
        <v>121</v>
      </c>
      <c r="G79" s="107">
        <v>5000</v>
      </c>
      <c r="H79" s="107">
        <f t="shared" ref="H79" si="25">+E79*G79</f>
        <v>5000</v>
      </c>
      <c r="I79" s="380">
        <v>0</v>
      </c>
      <c r="J79" s="107">
        <f>+E79*I79</f>
        <v>0</v>
      </c>
      <c r="K79" s="384">
        <f>+H79+J79</f>
        <v>5000</v>
      </c>
      <c r="L79" s="378"/>
      <c r="N79" s="401"/>
      <c r="O79" s="113"/>
      <c r="Q79" s="88"/>
      <c r="R79" s="88"/>
      <c r="S79" s="88"/>
      <c r="T79" s="88"/>
    </row>
    <row r="80" spans="2:20" ht="22.15" customHeight="1">
      <c r="B80" s="102"/>
      <c r="C80" s="599" t="s">
        <v>21</v>
      </c>
      <c r="D80" s="600"/>
      <c r="E80" s="343"/>
      <c r="F80" s="107"/>
      <c r="G80" s="107"/>
      <c r="H80" s="107">
        <f>+SUM(H43:H79)</f>
        <v>1621668.845</v>
      </c>
      <c r="I80" s="107"/>
      <c r="J80" s="107">
        <f>+SUM(J43:J79)</f>
        <v>235319.63099999999</v>
      </c>
      <c r="K80" s="107">
        <f>+SUM(K43:K79)</f>
        <v>1856988.476</v>
      </c>
      <c r="L80" s="378"/>
      <c r="N80" s="401"/>
      <c r="O80" s="113"/>
      <c r="Q80" s="88"/>
      <c r="R80" s="88"/>
      <c r="S80" s="88"/>
      <c r="T80" s="88"/>
    </row>
    <row r="81" spans="2:20" ht="22.15" customHeight="1">
      <c r="B81" s="102">
        <v>2</v>
      </c>
      <c r="C81" s="428" t="str">
        <f>+C13</f>
        <v>หมวดงานปรับปรุงสนามมวย</v>
      </c>
      <c r="D81" s="403"/>
      <c r="E81" s="105"/>
      <c r="F81" s="343"/>
      <c r="G81" s="107"/>
      <c r="H81" s="107"/>
      <c r="I81" s="380"/>
      <c r="J81" s="107"/>
      <c r="K81" s="384"/>
      <c r="L81" s="378"/>
      <c r="N81" s="401"/>
      <c r="O81" s="113"/>
      <c r="Q81" s="88"/>
      <c r="R81" s="88"/>
      <c r="S81" s="88"/>
      <c r="T81" s="88"/>
    </row>
    <row r="82" spans="2:20" ht="22.15" customHeight="1">
      <c r="B82" s="102"/>
      <c r="C82" s="597" t="s">
        <v>214</v>
      </c>
      <c r="D82" s="598"/>
      <c r="E82" s="105"/>
      <c r="F82" s="343"/>
      <c r="G82" s="107"/>
      <c r="H82" s="107"/>
      <c r="I82" s="380"/>
      <c r="J82" s="107"/>
      <c r="K82" s="405"/>
      <c r="L82" s="378"/>
      <c r="M82" s="457"/>
      <c r="N82" s="401"/>
      <c r="O82" s="113"/>
      <c r="Q82" s="88"/>
      <c r="R82" s="88"/>
      <c r="S82" s="88"/>
      <c r="T82" s="88"/>
    </row>
    <row r="83" spans="2:20" ht="22.15" customHeight="1">
      <c r="B83" s="102"/>
      <c r="C83" s="605" t="s">
        <v>152</v>
      </c>
      <c r="D83" s="606"/>
      <c r="E83" s="431">
        <v>212</v>
      </c>
      <c r="F83" s="395" t="s">
        <v>125</v>
      </c>
      <c r="G83" s="107">
        <v>0</v>
      </c>
      <c r="H83" s="107">
        <f t="shared" ref="H83:H110" si="26">E83*G83</f>
        <v>0</v>
      </c>
      <c r="I83" s="380">
        <v>99</v>
      </c>
      <c r="J83" s="107">
        <f t="shared" ref="J83:J110" si="27">E83*I83</f>
        <v>20988</v>
      </c>
      <c r="K83" s="384">
        <f t="shared" ref="K83:K110" si="28">H83+J83</f>
        <v>20988</v>
      </c>
      <c r="L83" s="378"/>
      <c r="M83" s="457"/>
      <c r="N83" s="401"/>
      <c r="O83" s="113"/>
      <c r="Q83" s="88"/>
      <c r="R83" s="88"/>
      <c r="S83" s="88"/>
      <c r="T83" s="88"/>
    </row>
    <row r="84" spans="2:20" ht="22.15" customHeight="1">
      <c r="B84" s="102"/>
      <c r="C84" s="399" t="s">
        <v>184</v>
      </c>
      <c r="D84" s="400"/>
      <c r="E84" s="431">
        <v>1</v>
      </c>
      <c r="F84" s="395" t="s">
        <v>171</v>
      </c>
      <c r="G84" s="107">
        <v>0</v>
      </c>
      <c r="H84" s="107">
        <f t="shared" si="26"/>
        <v>0</v>
      </c>
      <c r="I84" s="380">
        <v>8000</v>
      </c>
      <c r="J84" s="107">
        <f t="shared" si="27"/>
        <v>8000</v>
      </c>
      <c r="K84" s="384">
        <f t="shared" si="28"/>
        <v>8000</v>
      </c>
      <c r="L84" s="378"/>
      <c r="M84" s="457"/>
      <c r="N84" s="401"/>
      <c r="O84" s="113"/>
      <c r="Q84" s="88"/>
      <c r="R84" s="88"/>
      <c r="S84" s="88"/>
      <c r="T84" s="88"/>
    </row>
    <row r="85" spans="2:20" ht="22.15" customHeight="1">
      <c r="B85" s="102"/>
      <c r="C85" s="442" t="s">
        <v>183</v>
      </c>
      <c r="D85" s="443"/>
      <c r="E85" s="431"/>
      <c r="F85" s="395"/>
      <c r="G85" s="107"/>
      <c r="H85" s="107"/>
      <c r="I85" s="380"/>
      <c r="J85" s="107"/>
      <c r="K85" s="384"/>
      <c r="L85" s="378"/>
      <c r="M85" s="457"/>
      <c r="N85" s="439"/>
      <c r="O85" s="113"/>
      <c r="Q85" s="88"/>
      <c r="R85" s="88"/>
      <c r="S85" s="88"/>
      <c r="T85" s="88"/>
    </row>
    <row r="86" spans="2:20" ht="22.15" customHeight="1">
      <c r="B86" s="102"/>
      <c r="C86" s="605" t="s">
        <v>153</v>
      </c>
      <c r="D86" s="606"/>
      <c r="E86" s="431">
        <v>8</v>
      </c>
      <c r="F86" s="395" t="s">
        <v>125</v>
      </c>
      <c r="G86" s="107">
        <v>280.37</v>
      </c>
      <c r="H86" s="107">
        <f t="shared" si="26"/>
        <v>2242.96</v>
      </c>
      <c r="I86" s="380">
        <v>91</v>
      </c>
      <c r="J86" s="107">
        <f t="shared" si="27"/>
        <v>728</v>
      </c>
      <c r="K86" s="384">
        <f t="shared" si="28"/>
        <v>2970.96</v>
      </c>
      <c r="L86" s="378"/>
      <c r="M86" s="457"/>
      <c r="N86" s="401"/>
      <c r="O86" s="113"/>
      <c r="Q86" s="88"/>
      <c r="R86" s="88"/>
      <c r="S86" s="88"/>
      <c r="T86" s="88"/>
    </row>
    <row r="87" spans="2:20" ht="22.15" customHeight="1">
      <c r="B87" s="102"/>
      <c r="C87" s="605" t="s">
        <v>154</v>
      </c>
      <c r="D87" s="606"/>
      <c r="E87" s="431">
        <v>40</v>
      </c>
      <c r="F87" s="395" t="s">
        <v>125</v>
      </c>
      <c r="G87" s="107">
        <v>1400</v>
      </c>
      <c r="H87" s="107">
        <f t="shared" si="26"/>
        <v>56000</v>
      </c>
      <c r="I87" s="380">
        <v>398</v>
      </c>
      <c r="J87" s="107">
        <f t="shared" si="27"/>
        <v>15920</v>
      </c>
      <c r="K87" s="384">
        <f t="shared" si="28"/>
        <v>71920</v>
      </c>
      <c r="L87" s="378"/>
      <c r="M87" s="457"/>
      <c r="N87" s="401"/>
      <c r="O87" s="113"/>
      <c r="Q87" s="88"/>
      <c r="R87" s="88"/>
      <c r="S87" s="88"/>
      <c r="T87" s="88"/>
    </row>
    <row r="88" spans="2:20" ht="22.15" customHeight="1">
      <c r="B88" s="102"/>
      <c r="C88" s="607" t="s">
        <v>192</v>
      </c>
      <c r="D88" s="608"/>
      <c r="E88" s="431">
        <v>90</v>
      </c>
      <c r="F88" s="395" t="s">
        <v>12</v>
      </c>
      <c r="G88" s="107">
        <v>400</v>
      </c>
      <c r="H88" s="107">
        <f t="shared" si="26"/>
        <v>36000</v>
      </c>
      <c r="I88" s="380">
        <v>115</v>
      </c>
      <c r="J88" s="107">
        <f t="shared" si="27"/>
        <v>10350</v>
      </c>
      <c r="K88" s="384">
        <f t="shared" si="28"/>
        <v>46350</v>
      </c>
      <c r="L88" s="378"/>
      <c r="M88" s="457"/>
      <c r="N88" s="401" t="s">
        <v>172</v>
      </c>
      <c r="O88" s="113"/>
      <c r="P88" s="113" t="s">
        <v>173</v>
      </c>
      <c r="Q88" s="88" t="s">
        <v>174</v>
      </c>
      <c r="R88" s="88" t="s">
        <v>175</v>
      </c>
      <c r="S88" s="88"/>
      <c r="T88" s="88"/>
    </row>
    <row r="89" spans="2:20" ht="22.15" customHeight="1">
      <c r="B89" s="102"/>
      <c r="C89" s="607" t="s">
        <v>155</v>
      </c>
      <c r="D89" s="608"/>
      <c r="E89" s="431">
        <v>27</v>
      </c>
      <c r="F89" s="395" t="s">
        <v>12</v>
      </c>
      <c r="G89" s="107">
        <v>400</v>
      </c>
      <c r="H89" s="107">
        <f t="shared" si="26"/>
        <v>10800</v>
      </c>
      <c r="I89" s="380">
        <v>0</v>
      </c>
      <c r="J89" s="107">
        <f t="shared" si="27"/>
        <v>0</v>
      </c>
      <c r="K89" s="384">
        <f t="shared" si="28"/>
        <v>10800</v>
      </c>
      <c r="L89" s="378"/>
      <c r="M89" s="457"/>
      <c r="N89" s="401"/>
      <c r="O89" s="113"/>
      <c r="Q89" s="88"/>
      <c r="R89" s="88"/>
      <c r="S89" s="88"/>
      <c r="T89" s="88"/>
    </row>
    <row r="90" spans="2:20" ht="22.15" customHeight="1">
      <c r="B90" s="102"/>
      <c r="C90" s="609" t="s">
        <v>156</v>
      </c>
      <c r="D90" s="610"/>
      <c r="E90" s="431">
        <v>113</v>
      </c>
      <c r="F90" s="395" t="s">
        <v>125</v>
      </c>
      <c r="G90" s="107">
        <v>1981.31</v>
      </c>
      <c r="H90" s="107">
        <f t="shared" si="26"/>
        <v>223888.03</v>
      </c>
      <c r="I90" s="380">
        <v>306</v>
      </c>
      <c r="J90" s="107">
        <f t="shared" si="27"/>
        <v>34578</v>
      </c>
      <c r="K90" s="384">
        <f t="shared" si="28"/>
        <v>258466.03</v>
      </c>
      <c r="L90" s="378"/>
      <c r="M90" s="457"/>
      <c r="N90" s="401">
        <f>1.5*1.5*0.3*25</f>
        <v>16.875</v>
      </c>
      <c r="O90" s="113"/>
      <c r="P90" s="88">
        <f>25*0.4*0.4*0.3</f>
        <v>1.2</v>
      </c>
      <c r="Q90" s="88">
        <f>0.4*0.5*20*10</f>
        <v>40</v>
      </c>
      <c r="R90" s="88">
        <f>0.15*20*20</f>
        <v>60</v>
      </c>
      <c r="S90" s="88"/>
      <c r="T90" s="88">
        <f>+SUM(N90:R90)</f>
        <v>118.075</v>
      </c>
    </row>
    <row r="91" spans="2:20" ht="22.15" customHeight="1">
      <c r="B91" s="102"/>
      <c r="C91" s="609" t="s">
        <v>157</v>
      </c>
      <c r="D91" s="610"/>
      <c r="E91" s="431"/>
      <c r="F91" s="395"/>
      <c r="G91" s="107"/>
      <c r="H91" s="107"/>
      <c r="I91" s="380"/>
      <c r="J91" s="107"/>
      <c r="K91" s="384"/>
      <c r="L91" s="378"/>
      <c r="M91" s="457"/>
      <c r="N91" s="401"/>
      <c r="O91" s="113"/>
      <c r="Q91" s="88"/>
      <c r="R91" s="88"/>
      <c r="S91" s="88"/>
      <c r="T91" s="88"/>
    </row>
    <row r="92" spans="2:20" ht="22.15" customHeight="1">
      <c r="B92" s="102"/>
      <c r="C92" s="444"/>
      <c r="D92" s="441" t="s">
        <v>185</v>
      </c>
      <c r="E92" s="431">
        <v>740</v>
      </c>
      <c r="F92" s="344" t="s">
        <v>161</v>
      </c>
      <c r="G92" s="107">
        <v>17.57</v>
      </c>
      <c r="H92" s="107">
        <f t="shared" si="26"/>
        <v>13001.800000000001</v>
      </c>
      <c r="I92" s="380">
        <v>2.9</v>
      </c>
      <c r="J92" s="107">
        <f t="shared" si="27"/>
        <v>2146</v>
      </c>
      <c r="K92" s="384">
        <f t="shared" si="28"/>
        <v>15147.800000000001</v>
      </c>
      <c r="L92" s="378"/>
      <c r="M92" s="457"/>
      <c r="N92" s="439"/>
      <c r="O92" s="113"/>
      <c r="Q92" s="88"/>
      <c r="R92" s="88"/>
      <c r="S92" s="88"/>
      <c r="T92" s="88"/>
    </row>
    <row r="93" spans="2:20" ht="22.15" customHeight="1">
      <c r="B93" s="102"/>
      <c r="C93" s="444"/>
      <c r="D93" s="441" t="s">
        <v>176</v>
      </c>
      <c r="E93" s="431">
        <v>1012</v>
      </c>
      <c r="F93" s="344" t="s">
        <v>161</v>
      </c>
      <c r="G93" s="107">
        <v>18.399999999999999</v>
      </c>
      <c r="H93" s="107">
        <f t="shared" si="26"/>
        <v>18620.8</v>
      </c>
      <c r="I93" s="380">
        <v>3.3</v>
      </c>
      <c r="J93" s="107">
        <f t="shared" si="27"/>
        <v>3339.6</v>
      </c>
      <c r="K93" s="384">
        <f t="shared" si="28"/>
        <v>21960.399999999998</v>
      </c>
      <c r="L93" s="378"/>
      <c r="M93" s="457"/>
      <c r="N93" s="439"/>
      <c r="O93" s="113"/>
      <c r="Q93" s="88"/>
      <c r="R93" s="88"/>
      <c r="S93" s="88"/>
      <c r="T93" s="88"/>
    </row>
    <row r="94" spans="2:20" ht="22.15" customHeight="1">
      <c r="B94" s="102"/>
      <c r="C94" s="397"/>
      <c r="D94" s="398" t="s">
        <v>158</v>
      </c>
      <c r="E94" s="431">
        <v>1121</v>
      </c>
      <c r="F94" s="344" t="s">
        <v>161</v>
      </c>
      <c r="G94" s="107">
        <v>17.52</v>
      </c>
      <c r="H94" s="107">
        <f t="shared" si="26"/>
        <v>19639.919999999998</v>
      </c>
      <c r="I94" s="380">
        <v>3.3</v>
      </c>
      <c r="J94" s="107">
        <f t="shared" si="27"/>
        <v>3699.2999999999997</v>
      </c>
      <c r="K94" s="384">
        <f t="shared" si="28"/>
        <v>23339.219999999998</v>
      </c>
      <c r="L94" s="378"/>
      <c r="M94" s="457"/>
      <c r="N94" s="401"/>
      <c r="O94" s="113"/>
      <c r="Q94" s="88"/>
      <c r="R94" s="88"/>
      <c r="S94" s="88"/>
      <c r="T94" s="88"/>
    </row>
    <row r="95" spans="2:20" ht="22.15" customHeight="1">
      <c r="B95" s="102"/>
      <c r="C95" s="397"/>
      <c r="D95" s="398" t="s">
        <v>186</v>
      </c>
      <c r="E95" s="432">
        <v>1661</v>
      </c>
      <c r="F95" s="344" t="s">
        <v>161</v>
      </c>
      <c r="G95" s="416">
        <v>17.809999999999999</v>
      </c>
      <c r="H95" s="107">
        <f t="shared" si="26"/>
        <v>29582.409999999996</v>
      </c>
      <c r="I95" s="380">
        <v>4.0999999999999996</v>
      </c>
      <c r="J95" s="107">
        <f t="shared" si="27"/>
        <v>6810.0999999999995</v>
      </c>
      <c r="K95" s="384">
        <f t="shared" si="28"/>
        <v>36392.509999999995</v>
      </c>
      <c r="L95" s="378"/>
      <c r="M95" s="457"/>
      <c r="N95" s="401"/>
      <c r="O95" s="113"/>
      <c r="Q95" s="88"/>
      <c r="R95" s="88"/>
      <c r="S95" s="88"/>
      <c r="T95" s="88"/>
    </row>
    <row r="96" spans="2:20" ht="22.15" customHeight="1">
      <c r="B96" s="102"/>
      <c r="C96" s="440"/>
      <c r="D96" s="441" t="s">
        <v>187</v>
      </c>
      <c r="E96" s="432">
        <v>119</v>
      </c>
      <c r="F96" s="344" t="s">
        <v>161</v>
      </c>
      <c r="G96" s="416">
        <v>19.16</v>
      </c>
      <c r="H96" s="107">
        <f t="shared" si="26"/>
        <v>2280.04</v>
      </c>
      <c r="I96" s="380">
        <v>4.0999999999999996</v>
      </c>
      <c r="J96" s="107">
        <f t="shared" si="27"/>
        <v>487.9</v>
      </c>
      <c r="K96" s="384">
        <f t="shared" si="28"/>
        <v>2767.94</v>
      </c>
      <c r="L96" s="378"/>
      <c r="M96" s="457"/>
      <c r="N96" s="439"/>
      <c r="O96" s="113"/>
      <c r="Q96" s="88"/>
      <c r="R96" s="88"/>
      <c r="S96" s="88"/>
      <c r="T96" s="88"/>
    </row>
    <row r="97" spans="2:20" ht="22.15" customHeight="1">
      <c r="B97" s="102"/>
      <c r="C97" s="397" t="s">
        <v>159</v>
      </c>
      <c r="D97" s="415"/>
      <c r="E97" s="431">
        <v>70</v>
      </c>
      <c r="F97" s="344" t="s">
        <v>161</v>
      </c>
      <c r="G97" s="341">
        <v>32.71</v>
      </c>
      <c r="H97" s="107">
        <f t="shared" si="26"/>
        <v>2289.7000000000003</v>
      </c>
      <c r="I97" s="341">
        <v>0</v>
      </c>
      <c r="J97" s="107">
        <f t="shared" si="27"/>
        <v>0</v>
      </c>
      <c r="K97" s="384">
        <f t="shared" si="28"/>
        <v>2289.7000000000003</v>
      </c>
      <c r="L97" s="378"/>
      <c r="M97" s="457"/>
      <c r="N97" s="401"/>
      <c r="O97" s="113"/>
      <c r="Q97" s="88"/>
      <c r="R97" s="88"/>
      <c r="S97" s="88"/>
      <c r="T97" s="88"/>
    </row>
    <row r="98" spans="2:20" ht="22.15" customHeight="1">
      <c r="B98" s="102"/>
      <c r="C98" s="397" t="s">
        <v>160</v>
      </c>
      <c r="D98" s="415"/>
      <c r="E98" s="105">
        <v>28</v>
      </c>
      <c r="F98" s="344" t="s">
        <v>161</v>
      </c>
      <c r="G98" s="105">
        <v>27</v>
      </c>
      <c r="H98" s="107">
        <f t="shared" si="26"/>
        <v>756</v>
      </c>
      <c r="I98" s="105">
        <v>0</v>
      </c>
      <c r="J98" s="107">
        <f t="shared" si="27"/>
        <v>0</v>
      </c>
      <c r="K98" s="384">
        <f t="shared" si="28"/>
        <v>756</v>
      </c>
      <c r="L98" s="378"/>
      <c r="M98" s="457"/>
      <c r="N98" s="401"/>
      <c r="O98" s="113"/>
      <c r="Q98" s="88"/>
      <c r="R98" s="88"/>
      <c r="S98" s="88"/>
      <c r="T98" s="88"/>
    </row>
    <row r="99" spans="2:20" ht="22.15" customHeight="1">
      <c r="B99" s="102"/>
      <c r="C99" s="440" t="s">
        <v>193</v>
      </c>
      <c r="D99" s="449"/>
      <c r="E99" s="105">
        <v>16</v>
      </c>
      <c r="F99" s="344" t="s">
        <v>163</v>
      </c>
      <c r="G99" s="105">
        <v>7355</v>
      </c>
      <c r="H99" s="107">
        <f t="shared" si="26"/>
        <v>117680</v>
      </c>
      <c r="I99" s="105">
        <v>3588</v>
      </c>
      <c r="J99" s="107">
        <f t="shared" si="27"/>
        <v>57408</v>
      </c>
      <c r="K99" s="384">
        <f t="shared" si="28"/>
        <v>175088</v>
      </c>
      <c r="L99" s="378"/>
      <c r="M99" s="457"/>
      <c r="N99" s="439"/>
      <c r="O99" s="113"/>
      <c r="Q99" s="88"/>
      <c r="R99" s="88"/>
      <c r="S99" s="88"/>
      <c r="T99" s="88"/>
    </row>
    <row r="100" spans="2:20" ht="22.15" customHeight="1">
      <c r="B100" s="102"/>
      <c r="C100" s="423" t="s">
        <v>162</v>
      </c>
      <c r="D100" s="422"/>
      <c r="E100" s="431">
        <v>1526</v>
      </c>
      <c r="F100" s="344" t="s">
        <v>161</v>
      </c>
      <c r="G100" s="105">
        <v>20.56</v>
      </c>
      <c r="H100" s="107">
        <f t="shared" si="26"/>
        <v>31374.559999999998</v>
      </c>
      <c r="I100" s="105">
        <v>10</v>
      </c>
      <c r="J100" s="107">
        <f t="shared" si="27"/>
        <v>15260</v>
      </c>
      <c r="K100" s="384">
        <f t="shared" si="28"/>
        <v>46634.559999999998</v>
      </c>
      <c r="L100" s="378"/>
      <c r="M100" s="457"/>
      <c r="N100" s="401"/>
      <c r="O100" s="113"/>
      <c r="Q100" s="88"/>
      <c r="R100" s="88"/>
      <c r="S100" s="88"/>
      <c r="T100" s="88"/>
    </row>
    <row r="101" spans="2:20" ht="22.15" customHeight="1">
      <c r="B101" s="102"/>
      <c r="C101" s="423" t="s">
        <v>164</v>
      </c>
      <c r="D101" s="422"/>
      <c r="E101" s="431">
        <v>1303</v>
      </c>
      <c r="F101" s="344" t="s">
        <v>161</v>
      </c>
      <c r="G101" s="105">
        <v>20.63</v>
      </c>
      <c r="H101" s="107">
        <f t="shared" si="26"/>
        <v>26880.89</v>
      </c>
      <c r="I101" s="105">
        <v>10</v>
      </c>
      <c r="J101" s="107">
        <f t="shared" si="27"/>
        <v>13030</v>
      </c>
      <c r="K101" s="384">
        <f t="shared" si="28"/>
        <v>39910.89</v>
      </c>
      <c r="L101" s="378"/>
      <c r="M101" s="457"/>
      <c r="N101" s="401"/>
      <c r="O101" s="113"/>
      <c r="Q101" s="88"/>
      <c r="R101" s="88"/>
      <c r="S101" s="88"/>
      <c r="T101" s="88"/>
    </row>
    <row r="102" spans="2:20" ht="22.15" customHeight="1">
      <c r="B102" s="102"/>
      <c r="C102" s="423" t="s">
        <v>165</v>
      </c>
      <c r="D102" s="422"/>
      <c r="E102" s="431">
        <v>524</v>
      </c>
      <c r="F102" s="344" t="s">
        <v>161</v>
      </c>
      <c r="G102" s="105">
        <v>20.53</v>
      </c>
      <c r="H102" s="107">
        <f t="shared" si="26"/>
        <v>10757.720000000001</v>
      </c>
      <c r="I102" s="105">
        <v>10</v>
      </c>
      <c r="J102" s="107">
        <f t="shared" si="27"/>
        <v>5240</v>
      </c>
      <c r="K102" s="384">
        <f t="shared" si="28"/>
        <v>15997.720000000001</v>
      </c>
      <c r="L102" s="378"/>
      <c r="M102" s="457"/>
      <c r="N102" s="401"/>
      <c r="O102" s="113"/>
      <c r="Q102" s="88"/>
      <c r="R102" s="88"/>
      <c r="S102" s="88"/>
      <c r="T102" s="88"/>
    </row>
    <row r="103" spans="2:20" ht="22.15" customHeight="1">
      <c r="B103" s="102"/>
      <c r="C103" s="423" t="s">
        <v>188</v>
      </c>
      <c r="D103" s="422"/>
      <c r="E103" s="431">
        <v>2967</v>
      </c>
      <c r="F103" s="344" t="s">
        <v>161</v>
      </c>
      <c r="G103" s="105">
        <v>20.39</v>
      </c>
      <c r="H103" s="107">
        <f t="shared" si="26"/>
        <v>60497.130000000005</v>
      </c>
      <c r="I103" s="105">
        <v>9.25</v>
      </c>
      <c r="J103" s="107">
        <f t="shared" si="27"/>
        <v>27444.75</v>
      </c>
      <c r="K103" s="384">
        <f t="shared" si="28"/>
        <v>87941.88</v>
      </c>
      <c r="L103" s="378"/>
      <c r="M103" s="457"/>
      <c r="N103" s="401"/>
      <c r="O103" s="113"/>
      <c r="Q103" s="88"/>
      <c r="R103" s="88"/>
      <c r="S103" s="88"/>
      <c r="T103" s="88"/>
    </row>
    <row r="104" spans="2:20" ht="22.15" customHeight="1">
      <c r="B104" s="102"/>
      <c r="C104" s="423" t="s">
        <v>166</v>
      </c>
      <c r="D104" s="422"/>
      <c r="E104" s="434">
        <v>128</v>
      </c>
      <c r="F104" s="417" t="s">
        <v>122</v>
      </c>
      <c r="G104" s="418">
        <v>300</v>
      </c>
      <c r="H104" s="107">
        <f t="shared" si="26"/>
        <v>38400</v>
      </c>
      <c r="I104" s="419">
        <v>20</v>
      </c>
      <c r="J104" s="107">
        <f t="shared" si="27"/>
        <v>2560</v>
      </c>
      <c r="K104" s="384">
        <f t="shared" si="28"/>
        <v>40960</v>
      </c>
      <c r="L104" s="378"/>
      <c r="M104" s="457"/>
      <c r="N104" s="401"/>
      <c r="O104" s="113"/>
      <c r="Q104" s="88"/>
      <c r="R104" s="88"/>
      <c r="S104" s="88"/>
      <c r="T104" s="88"/>
    </row>
    <row r="105" spans="2:20" ht="22.15" customHeight="1">
      <c r="B105" s="102"/>
      <c r="C105" s="423" t="s">
        <v>167</v>
      </c>
      <c r="D105" s="422"/>
      <c r="E105" s="434">
        <v>128</v>
      </c>
      <c r="F105" s="417" t="s">
        <v>122</v>
      </c>
      <c r="G105" s="418">
        <v>50</v>
      </c>
      <c r="H105" s="107">
        <f t="shared" si="26"/>
        <v>6400</v>
      </c>
      <c r="I105" s="418">
        <v>20</v>
      </c>
      <c r="J105" s="107">
        <f t="shared" si="27"/>
        <v>2560</v>
      </c>
      <c r="K105" s="384">
        <f t="shared" si="28"/>
        <v>8960</v>
      </c>
      <c r="L105" s="378"/>
      <c r="M105" s="457"/>
      <c r="N105" s="401"/>
      <c r="O105" s="113"/>
      <c r="Q105" s="88"/>
      <c r="R105" s="88"/>
      <c r="S105" s="88"/>
      <c r="T105" s="88"/>
    </row>
    <row r="106" spans="2:20" ht="22.15" customHeight="1">
      <c r="B106" s="102"/>
      <c r="C106" s="421" t="s">
        <v>168</v>
      </c>
      <c r="D106" s="422"/>
      <c r="E106" s="434">
        <v>1008</v>
      </c>
      <c r="F106" s="417" t="s">
        <v>161</v>
      </c>
      <c r="G106" s="418">
        <v>24</v>
      </c>
      <c r="H106" s="107">
        <f t="shared" si="26"/>
        <v>24192</v>
      </c>
      <c r="I106" s="418">
        <v>10</v>
      </c>
      <c r="J106" s="107">
        <f t="shared" si="27"/>
        <v>10080</v>
      </c>
      <c r="K106" s="384">
        <f t="shared" si="28"/>
        <v>34272</v>
      </c>
      <c r="L106" s="378"/>
      <c r="M106" s="457"/>
      <c r="N106" s="401"/>
      <c r="O106" s="113"/>
      <c r="Q106" s="88"/>
      <c r="R106" s="88"/>
      <c r="S106" s="88"/>
      <c r="T106" s="88"/>
    </row>
    <row r="107" spans="2:20" ht="22.15" customHeight="1">
      <c r="B107" s="102"/>
      <c r="C107" s="421" t="s">
        <v>169</v>
      </c>
      <c r="D107" s="422"/>
      <c r="E107" s="434">
        <v>340</v>
      </c>
      <c r="F107" s="417" t="s">
        <v>161</v>
      </c>
      <c r="G107" s="418">
        <v>17.600000000000001</v>
      </c>
      <c r="H107" s="107">
        <f t="shared" si="26"/>
        <v>5984.0000000000009</v>
      </c>
      <c r="I107" s="418">
        <v>3.4</v>
      </c>
      <c r="J107" s="107">
        <f t="shared" si="27"/>
        <v>1156</v>
      </c>
      <c r="K107" s="384">
        <f t="shared" si="28"/>
        <v>7140.0000000000009</v>
      </c>
      <c r="L107" s="378"/>
      <c r="M107" s="457"/>
      <c r="N107" s="401"/>
      <c r="O107" s="113"/>
      <c r="Q107" s="88"/>
      <c r="R107" s="88"/>
      <c r="S107" s="88"/>
      <c r="T107" s="88"/>
    </row>
    <row r="108" spans="2:20" ht="22.15" customHeight="1">
      <c r="B108" s="102"/>
      <c r="C108" s="421" t="s">
        <v>170</v>
      </c>
      <c r="D108" s="422"/>
      <c r="E108" s="434">
        <v>573</v>
      </c>
      <c r="F108" s="417" t="s">
        <v>12</v>
      </c>
      <c r="G108" s="418">
        <v>55</v>
      </c>
      <c r="H108" s="107">
        <f t="shared" si="26"/>
        <v>31515</v>
      </c>
      <c r="I108" s="105">
        <v>35</v>
      </c>
      <c r="J108" s="107">
        <f t="shared" si="27"/>
        <v>20055</v>
      </c>
      <c r="K108" s="384">
        <f t="shared" si="28"/>
        <v>51570</v>
      </c>
      <c r="L108" s="378"/>
      <c r="M108" s="457"/>
      <c r="N108" s="401"/>
      <c r="O108" s="113"/>
      <c r="Q108" s="88"/>
      <c r="R108" s="88"/>
      <c r="S108" s="88"/>
      <c r="T108" s="88"/>
    </row>
    <row r="109" spans="2:20" ht="22.15" customHeight="1">
      <c r="B109" s="102"/>
      <c r="C109" s="421" t="s">
        <v>212</v>
      </c>
      <c r="D109" s="452"/>
      <c r="E109" s="434">
        <v>110</v>
      </c>
      <c r="F109" s="417" t="s">
        <v>177</v>
      </c>
      <c r="G109" s="418">
        <v>220</v>
      </c>
      <c r="H109" s="107">
        <f t="shared" si="26"/>
        <v>24200</v>
      </c>
      <c r="I109" s="105">
        <v>50</v>
      </c>
      <c r="J109" s="107">
        <f t="shared" si="27"/>
        <v>5500</v>
      </c>
      <c r="K109" s="384">
        <f t="shared" si="28"/>
        <v>29700</v>
      </c>
      <c r="L109" s="378"/>
      <c r="M109" s="457"/>
      <c r="N109" s="453"/>
      <c r="O109" s="113"/>
      <c r="Q109" s="88"/>
      <c r="R109" s="88"/>
      <c r="S109" s="88"/>
      <c r="T109" s="88"/>
    </row>
    <row r="110" spans="2:20" ht="22.15" customHeight="1">
      <c r="B110" s="102"/>
      <c r="C110" s="424" t="s">
        <v>211</v>
      </c>
      <c r="D110" s="383"/>
      <c r="E110" s="425">
        <v>540</v>
      </c>
      <c r="F110" s="417" t="s">
        <v>12</v>
      </c>
      <c r="G110" s="420">
        <v>290</v>
      </c>
      <c r="H110" s="426">
        <f t="shared" si="26"/>
        <v>156600</v>
      </c>
      <c r="I110" s="426">
        <v>70</v>
      </c>
      <c r="J110" s="426">
        <f t="shared" si="27"/>
        <v>37800</v>
      </c>
      <c r="K110" s="426">
        <f t="shared" si="28"/>
        <v>194400</v>
      </c>
      <c r="L110" s="378"/>
      <c r="M110" s="457"/>
      <c r="N110" s="401"/>
      <c r="O110" s="113"/>
      <c r="Q110" s="88"/>
      <c r="R110" s="88"/>
      <c r="S110" s="88"/>
      <c r="T110" s="88"/>
    </row>
    <row r="111" spans="2:20" ht="22.15" customHeight="1">
      <c r="B111" s="102"/>
      <c r="C111" s="465"/>
      <c r="D111" s="466"/>
      <c r="E111" s="425"/>
      <c r="F111" s="417"/>
      <c r="G111" s="420"/>
      <c r="H111" s="426"/>
      <c r="I111" s="426"/>
      <c r="J111" s="426"/>
      <c r="K111" s="426"/>
      <c r="L111" s="378"/>
      <c r="M111" s="457"/>
      <c r="N111" s="459"/>
      <c r="O111" s="113"/>
      <c r="Q111" s="88"/>
      <c r="R111" s="88"/>
      <c r="S111" s="88"/>
      <c r="T111" s="88"/>
    </row>
    <row r="112" spans="2:20" ht="22.15" customHeight="1">
      <c r="B112" s="102"/>
      <c r="C112" s="597" t="s">
        <v>204</v>
      </c>
      <c r="D112" s="598"/>
      <c r="E112" s="425"/>
      <c r="F112" s="417"/>
      <c r="G112" s="420"/>
      <c r="H112" s="426"/>
      <c r="I112" s="426"/>
      <c r="J112" s="426"/>
      <c r="K112" s="426"/>
      <c r="L112" s="378"/>
      <c r="M112" s="457"/>
      <c r="N112" s="446"/>
      <c r="O112" s="113"/>
      <c r="Q112" s="88"/>
      <c r="R112" s="88"/>
      <c r="S112" s="88"/>
      <c r="T112" s="88"/>
    </row>
    <row r="113" spans="2:20" ht="22.15" customHeight="1">
      <c r="B113" s="102"/>
      <c r="C113" s="436" t="s">
        <v>200</v>
      </c>
      <c r="D113" s="445"/>
      <c r="E113" s="431">
        <v>4</v>
      </c>
      <c r="F113" s="328" t="s">
        <v>125</v>
      </c>
      <c r="G113" s="107">
        <v>230.37</v>
      </c>
      <c r="H113" s="107">
        <f t="shared" ref="H113" si="29">+E113*G113</f>
        <v>921.48</v>
      </c>
      <c r="I113" s="380">
        <v>91</v>
      </c>
      <c r="J113" s="107">
        <f t="shared" ref="J113" si="30">+E113*I113</f>
        <v>364</v>
      </c>
      <c r="K113" s="384">
        <v>0</v>
      </c>
      <c r="L113" s="378"/>
      <c r="M113" s="457"/>
      <c r="N113" s="401"/>
      <c r="O113" s="113"/>
      <c r="Q113" s="88"/>
      <c r="R113" s="88"/>
      <c r="S113" s="88"/>
      <c r="T113" s="88"/>
    </row>
    <row r="114" spans="2:20" ht="22.15" customHeight="1">
      <c r="B114" s="102"/>
      <c r="C114" s="436" t="s">
        <v>205</v>
      </c>
      <c r="D114" s="437"/>
      <c r="E114" s="431">
        <v>13</v>
      </c>
      <c r="F114" s="328" t="s">
        <v>125</v>
      </c>
      <c r="G114" s="107">
        <v>1981.31</v>
      </c>
      <c r="H114" s="107">
        <f t="shared" ref="H114:H119" si="31">E114*G114</f>
        <v>25757.03</v>
      </c>
      <c r="I114" s="380">
        <v>306</v>
      </c>
      <c r="J114" s="107">
        <f t="shared" ref="J114:J119" si="32">E114*I114</f>
        <v>3978</v>
      </c>
      <c r="K114" s="384">
        <f t="shared" ref="K114:K119" si="33">H114+J114</f>
        <v>29735.03</v>
      </c>
      <c r="L114" s="378"/>
      <c r="M114" s="457"/>
      <c r="N114" s="401"/>
      <c r="O114" s="113"/>
      <c r="Q114" s="88"/>
      <c r="R114" s="88"/>
      <c r="S114" s="88"/>
      <c r="T114" s="88"/>
    </row>
    <row r="115" spans="2:20" ht="22.15" customHeight="1">
      <c r="B115" s="102"/>
      <c r="C115" s="436" t="s">
        <v>201</v>
      </c>
      <c r="D115" s="437"/>
      <c r="E115" s="431">
        <v>96</v>
      </c>
      <c r="F115" s="328" t="s">
        <v>12</v>
      </c>
      <c r="G115" s="107">
        <v>400</v>
      </c>
      <c r="H115" s="107">
        <f t="shared" si="31"/>
        <v>38400</v>
      </c>
      <c r="I115" s="380">
        <v>115</v>
      </c>
      <c r="J115" s="107">
        <f t="shared" si="32"/>
        <v>11040</v>
      </c>
      <c r="K115" s="384">
        <f t="shared" si="33"/>
        <v>49440</v>
      </c>
      <c r="L115" s="378"/>
      <c r="M115" s="457"/>
      <c r="N115" s="401"/>
      <c r="O115" s="113"/>
      <c r="Q115" s="88"/>
      <c r="R115" s="88"/>
      <c r="S115" s="88"/>
      <c r="T115" s="88"/>
    </row>
    <row r="116" spans="2:20" ht="22.15" customHeight="1">
      <c r="B116" s="102"/>
      <c r="C116" s="436" t="s">
        <v>160</v>
      </c>
      <c r="D116" s="437"/>
      <c r="E116" s="431">
        <v>24</v>
      </c>
      <c r="F116" s="328" t="s">
        <v>161</v>
      </c>
      <c r="G116" s="105">
        <v>27</v>
      </c>
      <c r="H116" s="107">
        <f t="shared" si="31"/>
        <v>648</v>
      </c>
      <c r="I116" s="105">
        <v>0</v>
      </c>
      <c r="J116" s="107">
        <f t="shared" si="32"/>
        <v>0</v>
      </c>
      <c r="K116" s="384">
        <f t="shared" si="33"/>
        <v>648</v>
      </c>
      <c r="L116" s="378"/>
      <c r="M116" s="457"/>
      <c r="N116" s="446"/>
      <c r="O116" s="113"/>
      <c r="Q116" s="88"/>
      <c r="R116" s="88"/>
      <c r="S116" s="88"/>
      <c r="T116" s="88"/>
    </row>
    <row r="117" spans="2:20" ht="22.15" customHeight="1">
      <c r="B117" s="102"/>
      <c r="C117" s="447" t="s">
        <v>202</v>
      </c>
      <c r="D117" s="448" t="s">
        <v>186</v>
      </c>
      <c r="E117" s="431">
        <v>108</v>
      </c>
      <c r="F117" s="328" t="s">
        <v>129</v>
      </c>
      <c r="G117" s="416">
        <v>17.809999999999999</v>
      </c>
      <c r="H117" s="107">
        <f t="shared" si="31"/>
        <v>1923.4799999999998</v>
      </c>
      <c r="I117" s="380">
        <v>4.0999999999999996</v>
      </c>
      <c r="J117" s="107">
        <f t="shared" si="32"/>
        <v>442.79999999999995</v>
      </c>
      <c r="K117" s="384">
        <f t="shared" si="33"/>
        <v>2366.2799999999997</v>
      </c>
      <c r="L117" s="378"/>
      <c r="M117" s="457"/>
      <c r="N117" s="446"/>
      <c r="O117" s="113"/>
      <c r="Q117" s="88"/>
      <c r="R117" s="88"/>
      <c r="S117" s="88"/>
      <c r="T117" s="88"/>
    </row>
    <row r="118" spans="2:20" ht="22.15" customHeight="1">
      <c r="B118" s="102"/>
      <c r="C118" s="447" t="s">
        <v>202</v>
      </c>
      <c r="D118" s="448" t="s">
        <v>187</v>
      </c>
      <c r="E118" s="431">
        <v>34</v>
      </c>
      <c r="F118" s="328" t="s">
        <v>129</v>
      </c>
      <c r="G118" s="416">
        <v>19.16</v>
      </c>
      <c r="H118" s="107">
        <f t="shared" si="31"/>
        <v>651.44000000000005</v>
      </c>
      <c r="I118" s="380">
        <v>4.0999999999999996</v>
      </c>
      <c r="J118" s="107">
        <f t="shared" si="32"/>
        <v>139.39999999999998</v>
      </c>
      <c r="K118" s="384">
        <f t="shared" si="33"/>
        <v>790.84</v>
      </c>
      <c r="L118" s="378"/>
      <c r="M118" s="457"/>
      <c r="N118" s="446"/>
      <c r="O118" s="113"/>
      <c r="Q118" s="88"/>
      <c r="R118" s="88"/>
      <c r="S118" s="88"/>
      <c r="T118" s="88"/>
    </row>
    <row r="119" spans="2:20" ht="22.15" customHeight="1">
      <c r="B119" s="102"/>
      <c r="C119" s="436" t="s">
        <v>159</v>
      </c>
      <c r="D119" s="437"/>
      <c r="E119" s="431">
        <v>12</v>
      </c>
      <c r="F119" s="328" t="s">
        <v>161</v>
      </c>
      <c r="G119" s="341">
        <v>32.71</v>
      </c>
      <c r="H119" s="107">
        <f t="shared" si="31"/>
        <v>392.52</v>
      </c>
      <c r="I119" s="341">
        <v>0</v>
      </c>
      <c r="J119" s="107">
        <f t="shared" si="32"/>
        <v>0</v>
      </c>
      <c r="K119" s="384">
        <f t="shared" si="33"/>
        <v>392.52</v>
      </c>
      <c r="L119" s="378"/>
      <c r="M119" s="457"/>
      <c r="N119" s="446"/>
      <c r="O119" s="113"/>
      <c r="Q119" s="88"/>
      <c r="R119" s="88"/>
      <c r="S119" s="88"/>
      <c r="T119" s="88"/>
    </row>
    <row r="120" spans="2:20" ht="22.15" customHeight="1">
      <c r="B120" s="102"/>
      <c r="C120" s="436" t="s">
        <v>191</v>
      </c>
      <c r="D120" s="437"/>
      <c r="E120" s="431">
        <v>50</v>
      </c>
      <c r="F120" s="328" t="s">
        <v>177</v>
      </c>
      <c r="G120" s="107">
        <v>324.77</v>
      </c>
      <c r="H120" s="107">
        <f t="shared" ref="H120:H121" si="34">+E120*G120</f>
        <v>16238.5</v>
      </c>
      <c r="I120" s="380">
        <v>50</v>
      </c>
      <c r="J120" s="107">
        <f>+G120*0.3</f>
        <v>97.430999999999997</v>
      </c>
      <c r="K120" s="384">
        <f t="shared" ref="K120:K121" si="35">+H120+J120</f>
        <v>16335.931</v>
      </c>
      <c r="L120" s="378"/>
      <c r="M120" s="457"/>
      <c r="N120" s="446"/>
      <c r="O120" s="113"/>
      <c r="Q120" s="88"/>
      <c r="R120" s="88"/>
      <c r="S120" s="88"/>
      <c r="T120" s="88"/>
    </row>
    <row r="121" spans="2:20" ht="22.15" customHeight="1">
      <c r="B121" s="102"/>
      <c r="C121" s="436" t="s">
        <v>206</v>
      </c>
      <c r="D121" s="437"/>
      <c r="E121" s="431">
        <v>207</v>
      </c>
      <c r="F121" s="328" t="s">
        <v>129</v>
      </c>
      <c r="G121" s="107">
        <v>233</v>
      </c>
      <c r="H121" s="107">
        <f t="shared" si="34"/>
        <v>48231</v>
      </c>
      <c r="I121" s="380">
        <v>106</v>
      </c>
      <c r="J121" s="107">
        <f>+G121*0.3</f>
        <v>69.899999999999991</v>
      </c>
      <c r="K121" s="384">
        <f t="shared" si="35"/>
        <v>48300.9</v>
      </c>
      <c r="L121" s="378"/>
      <c r="M121" s="457" t="s">
        <v>21</v>
      </c>
      <c r="N121" s="454">
        <f>+SUM(K113:K121)</f>
        <v>148009.50099999999</v>
      </c>
      <c r="O121" s="113"/>
      <c r="Q121" s="88"/>
      <c r="R121" s="88"/>
      <c r="S121" s="88"/>
      <c r="T121" s="88"/>
    </row>
    <row r="122" spans="2:20" ht="22.15" customHeight="1">
      <c r="B122" s="102"/>
      <c r="C122" s="402"/>
      <c r="D122" s="404" t="s">
        <v>21</v>
      </c>
      <c r="E122" s="105"/>
      <c r="F122" s="343"/>
      <c r="G122" s="107"/>
      <c r="H122" s="107">
        <f>+SUM(H82:H110)</f>
        <v>949582.96</v>
      </c>
      <c r="I122" s="380"/>
      <c r="J122" s="107">
        <f>+SUM(J82:J110)</f>
        <v>305140.65000000002</v>
      </c>
      <c r="K122" s="107">
        <f>+SUM(K82:K121)</f>
        <v>1402733.1110000003</v>
      </c>
      <c r="L122" s="378"/>
      <c r="M122" s="457"/>
      <c r="N122" s="401"/>
      <c r="O122" s="113"/>
      <c r="Q122" s="88"/>
      <c r="R122" s="88"/>
      <c r="S122" s="88"/>
      <c r="T122" s="88"/>
    </row>
    <row r="123" spans="2:20" ht="22.15" customHeight="1">
      <c r="B123" s="102"/>
      <c r="C123" s="402"/>
      <c r="D123" s="404"/>
      <c r="E123" s="105"/>
      <c r="F123" s="343"/>
      <c r="G123" s="107"/>
      <c r="H123" s="107"/>
      <c r="I123" s="380"/>
      <c r="J123" s="107"/>
      <c r="K123" s="405"/>
      <c r="L123" s="378"/>
      <c r="M123" s="457"/>
      <c r="N123" s="401"/>
      <c r="O123" s="113"/>
      <c r="Q123" s="88"/>
      <c r="R123" s="88"/>
      <c r="S123" s="88"/>
      <c r="T123" s="88"/>
    </row>
    <row r="124" spans="2:20" ht="22.15" customHeight="1">
      <c r="B124" s="102"/>
      <c r="C124" s="464"/>
      <c r="D124" s="462"/>
      <c r="E124" s="105"/>
      <c r="F124" s="343"/>
      <c r="G124" s="107"/>
      <c r="H124" s="107"/>
      <c r="I124" s="380"/>
      <c r="J124" s="107"/>
      <c r="K124" s="405"/>
      <c r="L124" s="378"/>
      <c r="M124" s="457"/>
      <c r="N124" s="463"/>
      <c r="O124" s="113"/>
      <c r="Q124" s="88"/>
      <c r="R124" s="88"/>
      <c r="S124" s="88"/>
      <c r="T124" s="88"/>
    </row>
    <row r="125" spans="2:20" ht="22.15" customHeight="1">
      <c r="B125" s="102"/>
      <c r="C125" s="464"/>
      <c r="D125" s="462"/>
      <c r="E125" s="105"/>
      <c r="F125" s="343"/>
      <c r="G125" s="107"/>
      <c r="H125" s="107"/>
      <c r="I125" s="380"/>
      <c r="J125" s="107"/>
      <c r="K125" s="405"/>
      <c r="L125" s="378"/>
      <c r="M125" s="457"/>
      <c r="N125" s="463"/>
      <c r="O125" s="113"/>
      <c r="Q125" s="88"/>
      <c r="R125" s="88"/>
      <c r="S125" s="88"/>
      <c r="T125" s="88"/>
    </row>
    <row r="126" spans="2:20" ht="22.15" customHeight="1">
      <c r="B126" s="102"/>
      <c r="C126" s="464"/>
      <c r="D126" s="462"/>
      <c r="E126" s="105"/>
      <c r="F126" s="343"/>
      <c r="G126" s="107"/>
      <c r="H126" s="107"/>
      <c r="I126" s="380"/>
      <c r="J126" s="107"/>
      <c r="K126" s="405"/>
      <c r="L126" s="378"/>
      <c r="M126" s="457"/>
      <c r="N126" s="463"/>
      <c r="O126" s="113"/>
      <c r="Q126" s="88"/>
      <c r="R126" s="88"/>
      <c r="S126" s="88"/>
      <c r="T126" s="88"/>
    </row>
    <row r="127" spans="2:20" ht="22.15" customHeight="1">
      <c r="B127" s="102"/>
      <c r="C127" s="464"/>
      <c r="D127" s="462"/>
      <c r="E127" s="105"/>
      <c r="F127" s="343"/>
      <c r="G127" s="107"/>
      <c r="H127" s="107"/>
      <c r="I127" s="380"/>
      <c r="J127" s="107"/>
      <c r="K127" s="405"/>
      <c r="L127" s="378"/>
      <c r="M127" s="457"/>
      <c r="N127" s="463"/>
      <c r="O127" s="113"/>
      <c r="Q127" s="88"/>
      <c r="R127" s="88"/>
      <c r="S127" s="88"/>
      <c r="T127" s="88"/>
    </row>
    <row r="128" spans="2:20" ht="22.15" customHeight="1">
      <c r="B128" s="102"/>
      <c r="C128" s="464"/>
      <c r="D128" s="462"/>
      <c r="E128" s="105"/>
      <c r="F128" s="343"/>
      <c r="G128" s="107"/>
      <c r="H128" s="107"/>
      <c r="I128" s="380"/>
      <c r="J128" s="107"/>
      <c r="K128" s="405"/>
      <c r="L128" s="378"/>
      <c r="M128" s="457"/>
      <c r="N128" s="463"/>
      <c r="O128" s="113"/>
      <c r="Q128" s="88"/>
      <c r="R128" s="88"/>
      <c r="S128" s="88"/>
      <c r="T128" s="88"/>
    </row>
    <row r="129" spans="2:20" ht="22.15" customHeight="1">
      <c r="B129" s="102"/>
      <c r="C129" s="464"/>
      <c r="D129" s="462"/>
      <c r="E129" s="105"/>
      <c r="F129" s="343"/>
      <c r="G129" s="107"/>
      <c r="H129" s="107"/>
      <c r="I129" s="380"/>
      <c r="J129" s="107"/>
      <c r="K129" s="405"/>
      <c r="L129" s="378"/>
      <c r="M129" s="457"/>
      <c r="N129" s="463"/>
      <c r="O129" s="113"/>
      <c r="Q129" s="88"/>
      <c r="R129" s="88"/>
      <c r="S129" s="88"/>
      <c r="T129" s="88"/>
    </row>
    <row r="130" spans="2:20" ht="22.15" customHeight="1">
      <c r="B130" s="102"/>
      <c r="C130" s="464"/>
      <c r="D130" s="462"/>
      <c r="E130" s="105"/>
      <c r="F130" s="343"/>
      <c r="G130" s="107"/>
      <c r="H130" s="107"/>
      <c r="I130" s="380"/>
      <c r="J130" s="107"/>
      <c r="K130" s="405"/>
      <c r="L130" s="378"/>
      <c r="M130" s="457"/>
      <c r="N130" s="463"/>
      <c r="O130" s="113"/>
      <c r="Q130" s="88"/>
      <c r="R130" s="88"/>
      <c r="S130" s="88"/>
      <c r="T130" s="88"/>
    </row>
    <row r="131" spans="2:20" ht="22.15" customHeight="1">
      <c r="B131" s="102"/>
      <c r="C131" s="464"/>
      <c r="D131" s="462"/>
      <c r="E131" s="105"/>
      <c r="F131" s="343"/>
      <c r="G131" s="107"/>
      <c r="H131" s="107"/>
      <c r="I131" s="380"/>
      <c r="J131" s="107"/>
      <c r="K131" s="405"/>
      <c r="L131" s="378"/>
      <c r="M131" s="457"/>
      <c r="N131" s="463"/>
      <c r="O131" s="113"/>
      <c r="Q131" s="88"/>
      <c r="R131" s="88"/>
      <c r="S131" s="88"/>
      <c r="T131" s="88"/>
    </row>
    <row r="132" spans="2:20" ht="22.15" customHeight="1">
      <c r="B132" s="102"/>
      <c r="C132" s="464"/>
      <c r="D132" s="462"/>
      <c r="E132" s="105"/>
      <c r="F132" s="343"/>
      <c r="G132" s="107"/>
      <c r="H132" s="107"/>
      <c r="I132" s="380"/>
      <c r="J132" s="107"/>
      <c r="K132" s="405"/>
      <c r="L132" s="378"/>
      <c r="M132" s="457"/>
      <c r="N132" s="463"/>
      <c r="O132" s="113"/>
      <c r="Q132" s="88"/>
      <c r="R132" s="88"/>
      <c r="S132" s="88"/>
      <c r="T132" s="88"/>
    </row>
    <row r="133" spans="2:20" ht="22.15" customHeight="1">
      <c r="B133" s="102"/>
      <c r="C133" s="464"/>
      <c r="D133" s="462"/>
      <c r="E133" s="105"/>
      <c r="F133" s="343"/>
      <c r="G133" s="107"/>
      <c r="H133" s="107"/>
      <c r="I133" s="380"/>
      <c r="J133" s="107"/>
      <c r="K133" s="405"/>
      <c r="L133" s="378"/>
      <c r="M133" s="457"/>
      <c r="N133" s="463"/>
      <c r="O133" s="113"/>
      <c r="Q133" s="88"/>
      <c r="R133" s="88"/>
      <c r="S133" s="88"/>
      <c r="T133" s="88"/>
    </row>
    <row r="134" spans="2:20" ht="22.15" customHeight="1">
      <c r="B134" s="102"/>
      <c r="C134" s="464"/>
      <c r="D134" s="462"/>
      <c r="E134" s="105"/>
      <c r="F134" s="343"/>
      <c r="G134" s="107"/>
      <c r="H134" s="107"/>
      <c r="I134" s="380"/>
      <c r="J134" s="107"/>
      <c r="K134" s="405"/>
      <c r="L134" s="378"/>
      <c r="M134" s="457"/>
      <c r="N134" s="463"/>
      <c r="O134" s="113"/>
      <c r="Q134" s="88"/>
      <c r="R134" s="88"/>
      <c r="S134" s="88"/>
      <c r="T134" s="88"/>
    </row>
    <row r="135" spans="2:20" ht="22.15" customHeight="1">
      <c r="B135" s="102"/>
      <c r="C135" s="464"/>
      <c r="D135" s="462"/>
      <c r="E135" s="105"/>
      <c r="F135" s="343"/>
      <c r="G135" s="107"/>
      <c r="H135" s="107"/>
      <c r="I135" s="380"/>
      <c r="J135" s="107"/>
      <c r="K135" s="405"/>
      <c r="L135" s="378"/>
      <c r="M135" s="457"/>
      <c r="N135" s="463"/>
      <c r="O135" s="113"/>
      <c r="Q135" s="88"/>
      <c r="R135" s="88"/>
      <c r="S135" s="88"/>
      <c r="T135" s="88"/>
    </row>
    <row r="136" spans="2:20" ht="22.15" customHeight="1">
      <c r="B136" s="102"/>
      <c r="C136" s="464"/>
      <c r="D136" s="462"/>
      <c r="E136" s="105"/>
      <c r="F136" s="343"/>
      <c r="G136" s="107"/>
      <c r="H136" s="107"/>
      <c r="I136" s="380"/>
      <c r="J136" s="107"/>
      <c r="K136" s="405"/>
      <c r="L136" s="378"/>
      <c r="M136" s="457"/>
      <c r="N136" s="463"/>
      <c r="O136" s="113"/>
      <c r="Q136" s="88"/>
      <c r="R136" s="88"/>
      <c r="S136" s="88"/>
      <c r="T136" s="88"/>
    </row>
    <row r="137" spans="2:20" ht="22.15" customHeight="1">
      <c r="B137" s="102"/>
      <c r="C137" s="464"/>
      <c r="D137" s="462"/>
      <c r="E137" s="105"/>
      <c r="F137" s="343"/>
      <c r="G137" s="107"/>
      <c r="H137" s="107"/>
      <c r="I137" s="380"/>
      <c r="J137" s="107"/>
      <c r="K137" s="405"/>
      <c r="L137" s="378"/>
      <c r="M137" s="457"/>
      <c r="N137" s="463"/>
      <c r="O137" s="113"/>
      <c r="Q137" s="88"/>
      <c r="R137" s="88"/>
      <c r="S137" s="88"/>
      <c r="T137" s="88"/>
    </row>
    <row r="138" spans="2:20" ht="22.15" customHeight="1">
      <c r="B138" s="102"/>
      <c r="C138" s="402"/>
      <c r="D138" s="404"/>
      <c r="E138" s="105"/>
      <c r="F138" s="343"/>
      <c r="G138" s="107"/>
      <c r="H138" s="107"/>
      <c r="I138" s="380"/>
      <c r="J138" s="107"/>
      <c r="K138" s="405"/>
      <c r="L138" s="378"/>
      <c r="M138" s="457"/>
      <c r="N138" s="401"/>
      <c r="O138" s="113"/>
      <c r="Q138" s="88"/>
      <c r="R138" s="88"/>
      <c r="S138" s="88"/>
      <c r="T138" s="88"/>
    </row>
    <row r="139" spans="2:20" ht="22.15" customHeight="1">
      <c r="B139" s="102"/>
      <c r="C139" s="402"/>
      <c r="D139" s="404"/>
      <c r="E139" s="105"/>
      <c r="F139" s="343"/>
      <c r="G139" s="107"/>
      <c r="H139" s="107"/>
      <c r="I139" s="380"/>
      <c r="J139" s="107"/>
      <c r="K139" s="405"/>
      <c r="L139" s="378"/>
      <c r="M139" s="457"/>
      <c r="N139" s="401"/>
      <c r="O139" s="113"/>
      <c r="Q139" s="88"/>
      <c r="R139" s="88"/>
      <c r="S139" s="88"/>
      <c r="T139" s="88"/>
    </row>
    <row r="140" spans="2:20" ht="22.15" customHeight="1">
      <c r="B140" s="102"/>
      <c r="C140" s="402"/>
      <c r="D140" s="404"/>
      <c r="E140" s="105"/>
      <c r="F140" s="343"/>
      <c r="G140" s="107"/>
      <c r="H140" s="107"/>
      <c r="I140" s="380"/>
      <c r="J140" s="107"/>
      <c r="K140" s="405"/>
      <c r="L140" s="378"/>
      <c r="M140" s="457"/>
      <c r="N140" s="401"/>
      <c r="O140" s="113"/>
      <c r="Q140" s="88"/>
      <c r="R140" s="88"/>
      <c r="S140" s="88"/>
      <c r="T140" s="88"/>
    </row>
    <row r="141" spans="2:20" ht="22.15" customHeight="1">
      <c r="B141" s="102"/>
      <c r="C141" s="402"/>
      <c r="D141" s="404"/>
      <c r="E141" s="105"/>
      <c r="F141" s="343"/>
      <c r="G141" s="107"/>
      <c r="H141" s="107"/>
      <c r="I141" s="380"/>
      <c r="J141" s="107"/>
      <c r="K141" s="405"/>
      <c r="L141" s="378"/>
      <c r="M141" s="457"/>
      <c r="N141" s="401"/>
      <c r="O141" s="113"/>
      <c r="Q141" s="88"/>
      <c r="R141" s="88"/>
      <c r="S141" s="88"/>
      <c r="T141" s="88"/>
    </row>
    <row r="142" spans="2:20" ht="22.15" customHeight="1">
      <c r="B142" s="102"/>
      <c r="C142" s="402"/>
      <c r="D142" s="404"/>
      <c r="E142" s="105"/>
      <c r="F142" s="343"/>
      <c r="G142" s="107"/>
      <c r="H142" s="107"/>
      <c r="I142" s="380"/>
      <c r="J142" s="107"/>
      <c r="K142" s="405"/>
      <c r="L142" s="378"/>
      <c r="M142" s="457"/>
      <c r="N142" s="401"/>
      <c r="O142" s="113"/>
      <c r="Q142" s="88"/>
      <c r="R142" s="88"/>
      <c r="S142" s="88"/>
      <c r="T142" s="88"/>
    </row>
    <row r="143" spans="2:20" ht="22.15" customHeight="1">
      <c r="B143" s="102"/>
      <c r="C143" s="402"/>
      <c r="D143" s="404"/>
      <c r="E143" s="105"/>
      <c r="F143" s="343"/>
      <c r="G143" s="107"/>
      <c r="H143" s="107"/>
      <c r="I143" s="380"/>
      <c r="J143" s="107"/>
      <c r="K143" s="405"/>
      <c r="L143" s="378"/>
      <c r="M143" s="457"/>
      <c r="N143" s="401"/>
      <c r="O143" s="113"/>
      <c r="Q143" s="88"/>
      <c r="R143" s="88"/>
      <c r="S143" s="88"/>
      <c r="T143" s="88"/>
    </row>
    <row r="144" spans="2:20" ht="22.15" customHeight="1">
      <c r="B144" s="102"/>
      <c r="C144" s="611"/>
      <c r="D144" s="612"/>
      <c r="E144" s="105"/>
      <c r="F144" s="344"/>
      <c r="G144" s="340"/>
      <c r="H144" s="341"/>
      <c r="I144" s="340"/>
      <c r="J144" s="341"/>
      <c r="K144" s="342"/>
      <c r="L144" s="378"/>
      <c r="N144" s="401"/>
      <c r="O144" s="113"/>
      <c r="Q144" s="88"/>
      <c r="R144" s="88"/>
      <c r="S144" s="88"/>
      <c r="T144" s="88"/>
    </row>
    <row r="145" spans="2:20" ht="22.15" customHeight="1">
      <c r="B145" s="102"/>
      <c r="C145" s="613"/>
      <c r="D145" s="614"/>
      <c r="E145" s="327"/>
      <c r="F145" s="333"/>
      <c r="G145" s="327"/>
      <c r="H145" s="327"/>
      <c r="I145" s="327"/>
      <c r="J145" s="327"/>
      <c r="K145" s="327"/>
      <c r="L145" s="378"/>
      <c r="N145" s="401"/>
      <c r="O145" s="113"/>
      <c r="Q145" s="88"/>
      <c r="R145" s="88"/>
      <c r="S145" s="88"/>
      <c r="T145" s="88"/>
    </row>
  </sheetData>
  <mergeCells count="83">
    <mergeCell ref="C11:D11"/>
    <mergeCell ref="L8:L9"/>
    <mergeCell ref="B8:B9"/>
    <mergeCell ref="C73:D73"/>
    <mergeCell ref="C74:D74"/>
    <mergeCell ref="C42:D42"/>
    <mergeCell ref="C47:D47"/>
    <mergeCell ref="C71:D71"/>
    <mergeCell ref="C48:D48"/>
    <mergeCell ref="C61:D61"/>
    <mergeCell ref="C60:D60"/>
    <mergeCell ref="C46:D46"/>
    <mergeCell ref="C65:D65"/>
    <mergeCell ref="C68:D68"/>
    <mergeCell ref="C69:D69"/>
    <mergeCell ref="C49:D49"/>
    <mergeCell ref="C43:D43"/>
    <mergeCell ref="C45:D45"/>
    <mergeCell ref="C10:D10"/>
    <mergeCell ref="C40:D40"/>
    <mergeCell ref="C19:D19"/>
    <mergeCell ref="C20:D20"/>
    <mergeCell ref="C21:D21"/>
    <mergeCell ref="C22:D22"/>
    <mergeCell ref="C23:D23"/>
    <mergeCell ref="C14:D14"/>
    <mergeCell ref="C18:D18"/>
    <mergeCell ref="C15:D15"/>
    <mergeCell ref="C16:D16"/>
    <mergeCell ref="C17:D17"/>
    <mergeCell ref="C39:D39"/>
    <mergeCell ref="C13:D13"/>
    <mergeCell ref="B1:L1"/>
    <mergeCell ref="B2:L2"/>
    <mergeCell ref="B4:L4"/>
    <mergeCell ref="B5:L5"/>
    <mergeCell ref="B3:L3"/>
    <mergeCell ref="C33:D33"/>
    <mergeCell ref="C34:D34"/>
    <mergeCell ref="C35:D35"/>
    <mergeCell ref="C29:D29"/>
    <mergeCell ref="C30:D30"/>
    <mergeCell ref="C26:D26"/>
    <mergeCell ref="C27:D27"/>
    <mergeCell ref="C28:D28"/>
    <mergeCell ref="C12:D12"/>
    <mergeCell ref="C32:D32"/>
    <mergeCell ref="C31:D31"/>
    <mergeCell ref="C144:D144"/>
    <mergeCell ref="C145:D145"/>
    <mergeCell ref="C76:D76"/>
    <mergeCell ref="B6:L6"/>
    <mergeCell ref="B7:L7"/>
    <mergeCell ref="C8:D9"/>
    <mergeCell ref="F8:F9"/>
    <mergeCell ref="E8:E9"/>
    <mergeCell ref="C70:D70"/>
    <mergeCell ref="C44:D44"/>
    <mergeCell ref="C41:D41"/>
    <mergeCell ref="C37:D37"/>
    <mergeCell ref="C38:D38"/>
    <mergeCell ref="C36:D36"/>
    <mergeCell ref="C24:D24"/>
    <mergeCell ref="C25:D25"/>
    <mergeCell ref="C59:D59"/>
    <mergeCell ref="C83:D83"/>
    <mergeCell ref="C86:D86"/>
    <mergeCell ref="C87:D87"/>
    <mergeCell ref="C88:D88"/>
    <mergeCell ref="C75:D75"/>
    <mergeCell ref="C62:D62"/>
    <mergeCell ref="C72:D72"/>
    <mergeCell ref="C66:D66"/>
    <mergeCell ref="C67:D67"/>
    <mergeCell ref="C82:D82"/>
    <mergeCell ref="C80:D80"/>
    <mergeCell ref="C77:D77"/>
    <mergeCell ref="C78:D78"/>
    <mergeCell ref="C112:D112"/>
    <mergeCell ref="C79:D79"/>
    <mergeCell ref="C89:D89"/>
    <mergeCell ref="C90:D90"/>
    <mergeCell ref="C91:D91"/>
  </mergeCells>
  <phoneticPr fontId="44" type="noConversion"/>
  <pageMargins left="0.31496062992125984" right="0.31496062992125984" top="0.74803149606299213" bottom="0.74803149606299213" header="0.31496062992125984" footer="0.31496062992125984"/>
  <pageSetup paperSize="9" scale="69" orientation="portrait" horizontalDpi="4294967293" verticalDpi="4294967293" r:id="rId1"/>
  <headerFooter>
    <oddHeader>&amp;R&amp;"Angsana New,ธรรมดา"&amp;14แบบปร.4(ก)แผ่น &amp;P/&amp;N</oddHeader>
  </headerFooter>
  <rowBreaks count="3" manualBreakCount="3">
    <brk id="40" min="1" max="11" man="1"/>
    <brk id="80" min="1" max="11" man="1"/>
    <brk id="111" min="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3E92-854C-414D-A285-B2FF06E0A3B9}">
  <sheetPr>
    <tabColor rgb="FFF01080"/>
  </sheetPr>
  <dimension ref="A1:W145"/>
  <sheetViews>
    <sheetView topLeftCell="B64" workbookViewId="0">
      <selection activeCell="H21" sqref="H21"/>
    </sheetView>
  </sheetViews>
  <sheetFormatPr defaultColWidth="9.33203125" defaultRowHeight="18.75"/>
  <cols>
    <col min="1" max="1" width="6.83203125" style="88" hidden="1" customWidth="1"/>
    <col min="2" max="2" width="5.83203125" style="86" customWidth="1"/>
    <col min="3" max="3" width="5.5" style="335" customWidth="1"/>
    <col min="4" max="4" width="47.6640625" style="336" customWidth="1"/>
    <col min="5" max="5" width="13.1640625" style="435" customWidth="1"/>
    <col min="6" max="6" width="9" style="336" customWidth="1"/>
    <col min="7" max="7" width="13.33203125" style="337" customWidth="1"/>
    <col min="8" max="8" width="14.6640625" style="337" customWidth="1"/>
    <col min="9" max="9" width="13.33203125" style="337" customWidth="1"/>
    <col min="10" max="10" width="13.33203125" style="338" customWidth="1"/>
    <col min="11" max="11" width="17" style="339" customWidth="1"/>
    <col min="12" max="12" width="10.5" style="379" customWidth="1"/>
    <col min="13" max="13" width="16.5" style="455" customWidth="1"/>
    <col min="14" max="14" width="18.1640625" style="87" customWidth="1"/>
    <col min="15" max="15" width="15.6640625" style="88" customWidth="1"/>
    <col min="16" max="16" width="12.33203125" style="88" customWidth="1"/>
    <col min="17" max="17" width="10.83203125" style="110" customWidth="1"/>
    <col min="18" max="18" width="10.6640625" style="110" customWidth="1"/>
    <col min="19" max="19" width="10.33203125" style="109" customWidth="1"/>
    <col min="20" max="20" width="14.6640625" style="110" customWidth="1"/>
    <col min="21" max="16384" width="9.33203125" style="88"/>
  </cols>
  <sheetData>
    <row r="1" spans="2:23" ht="35.25" customHeight="1">
      <c r="B1" s="637" t="s">
        <v>50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Q1" s="88"/>
      <c r="R1" s="88"/>
      <c r="S1" s="88"/>
      <c r="T1" s="88"/>
    </row>
    <row r="2" spans="2:23" ht="22.5" customHeight="1">
      <c r="B2" s="617" t="s">
        <v>112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Q2" s="88"/>
      <c r="R2" s="88"/>
      <c r="S2" s="88"/>
      <c r="T2" s="88"/>
    </row>
    <row r="3" spans="2:23" ht="22.5" customHeight="1">
      <c r="B3" s="617" t="str">
        <f>ปร5!A3</f>
        <v>ชื่อโครงการ/ปรับปรุงสนามกีฬา</v>
      </c>
      <c r="C3" s="617"/>
      <c r="D3" s="617"/>
      <c r="E3" s="617"/>
      <c r="F3" s="617"/>
      <c r="G3" s="617"/>
      <c r="H3" s="617"/>
      <c r="I3" s="617"/>
      <c r="J3" s="617"/>
      <c r="K3" s="617"/>
      <c r="L3" s="617"/>
      <c r="N3" s="273"/>
      <c r="O3" s="274"/>
      <c r="P3" s="274"/>
      <c r="Q3" s="274"/>
      <c r="R3" s="274"/>
      <c r="S3" s="274"/>
      <c r="T3" s="274"/>
      <c r="U3" s="274"/>
      <c r="V3" s="274"/>
      <c r="W3" s="274"/>
    </row>
    <row r="4" spans="2:23">
      <c r="B4" s="617" t="s">
        <v>100</v>
      </c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456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2:23">
      <c r="B5" s="617" t="s">
        <v>99</v>
      </c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456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2:23">
      <c r="B6" s="617" t="str">
        <f>ปร5!A6</f>
        <v xml:space="preserve">คำนวณราคากลางโดย   งานอาคารสถานที่     เมื่อวันที่   เดือน </v>
      </c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456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spans="2:23" ht="19.5" thickBot="1">
      <c r="B7" s="618" t="s">
        <v>55</v>
      </c>
      <c r="C7" s="619"/>
      <c r="D7" s="619"/>
      <c r="E7" s="619"/>
      <c r="F7" s="619"/>
      <c r="G7" s="619"/>
      <c r="H7" s="619"/>
      <c r="I7" s="619"/>
      <c r="J7" s="619"/>
      <c r="K7" s="619"/>
      <c r="L7" s="620" t="s">
        <v>55</v>
      </c>
      <c r="M7" s="456"/>
      <c r="N7" s="89"/>
      <c r="O7" s="89"/>
      <c r="P7" s="89"/>
      <c r="Q7" s="89"/>
      <c r="R7" s="89"/>
      <c r="S7" s="89"/>
      <c r="T7" s="89"/>
      <c r="U7" s="89"/>
      <c r="V7" s="89"/>
      <c r="W7" s="89"/>
    </row>
    <row r="8" spans="2:23" ht="22.15" customHeight="1" thickTop="1">
      <c r="B8" s="650" t="s">
        <v>13</v>
      </c>
      <c r="C8" s="621" t="s">
        <v>15</v>
      </c>
      <c r="D8" s="622"/>
      <c r="E8" s="625" t="s">
        <v>17</v>
      </c>
      <c r="F8" s="625" t="s">
        <v>16</v>
      </c>
      <c r="G8" s="303" t="s">
        <v>18</v>
      </c>
      <c r="H8" s="303"/>
      <c r="I8" s="304" t="s">
        <v>19</v>
      </c>
      <c r="J8" s="305"/>
      <c r="K8" s="306" t="s">
        <v>20</v>
      </c>
      <c r="L8" s="648" t="s">
        <v>14</v>
      </c>
      <c r="M8" s="456"/>
      <c r="N8" s="89"/>
      <c r="O8" s="89"/>
      <c r="P8" s="89"/>
      <c r="Q8" s="89"/>
      <c r="R8" s="89"/>
      <c r="S8" s="89"/>
      <c r="T8" s="89"/>
      <c r="U8" s="89"/>
      <c r="V8" s="89"/>
      <c r="W8" s="89"/>
    </row>
    <row r="9" spans="2:23" ht="22.15" customHeight="1">
      <c r="B9" s="651"/>
      <c r="C9" s="623"/>
      <c r="D9" s="624"/>
      <c r="E9" s="626"/>
      <c r="F9" s="626"/>
      <c r="G9" s="307" t="s">
        <v>51</v>
      </c>
      <c r="H9" s="307" t="s">
        <v>52</v>
      </c>
      <c r="I9" s="307" t="s">
        <v>51</v>
      </c>
      <c r="J9" s="307" t="s">
        <v>52</v>
      </c>
      <c r="K9" s="308" t="s">
        <v>53</v>
      </c>
      <c r="L9" s="649"/>
      <c r="Q9" s="88"/>
      <c r="R9" s="88"/>
      <c r="S9" s="88"/>
      <c r="T9" s="88"/>
    </row>
    <row r="10" spans="2:23" ht="22.15" customHeight="1">
      <c r="B10" s="67"/>
      <c r="C10" s="640" t="s">
        <v>88</v>
      </c>
      <c r="D10" s="641"/>
      <c r="E10" s="429"/>
      <c r="F10" s="309"/>
      <c r="G10" s="309"/>
      <c r="H10" s="309"/>
      <c r="I10" s="309"/>
      <c r="J10" s="309"/>
      <c r="K10" s="310"/>
      <c r="L10" s="372"/>
      <c r="Q10" s="88"/>
      <c r="R10" s="88"/>
      <c r="S10" s="88"/>
      <c r="T10" s="88"/>
    </row>
    <row r="11" spans="2:23" ht="22.15" customHeight="1">
      <c r="B11" s="70"/>
      <c r="C11" s="646" t="s">
        <v>70</v>
      </c>
      <c r="D11" s="647"/>
      <c r="E11" s="313"/>
      <c r="F11" s="311"/>
      <c r="G11" s="312"/>
      <c r="H11" s="311"/>
      <c r="I11" s="313"/>
      <c r="J11" s="313"/>
      <c r="K11" s="314"/>
      <c r="L11" s="373"/>
      <c r="Q11" s="88"/>
      <c r="R11" s="88"/>
      <c r="S11" s="88"/>
      <c r="T11" s="88"/>
    </row>
    <row r="12" spans="2:23" ht="22.15" customHeight="1">
      <c r="B12" s="70">
        <v>1</v>
      </c>
      <c r="C12" s="635" t="s">
        <v>178</v>
      </c>
      <c r="D12" s="636"/>
      <c r="E12" s="313"/>
      <c r="F12" s="315" t="s">
        <v>21</v>
      </c>
      <c r="G12" s="316"/>
      <c r="H12" s="311"/>
      <c r="I12" s="313"/>
      <c r="J12" s="313"/>
      <c r="K12" s="317"/>
      <c r="L12" s="375"/>
      <c r="Q12" s="88"/>
      <c r="R12" s="88"/>
      <c r="S12" s="88"/>
      <c r="T12" s="88"/>
    </row>
    <row r="13" spans="2:23" ht="22.15" customHeight="1">
      <c r="B13" s="70">
        <v>2</v>
      </c>
      <c r="C13" s="635" t="s">
        <v>179</v>
      </c>
      <c r="D13" s="636"/>
      <c r="E13" s="315"/>
      <c r="F13" s="315" t="s">
        <v>21</v>
      </c>
      <c r="G13" s="316"/>
      <c r="H13" s="315"/>
      <c r="I13" s="313"/>
      <c r="J13" s="313"/>
      <c r="K13" s="318"/>
      <c r="L13" s="374"/>
      <c r="Q13" s="88"/>
      <c r="R13" s="88"/>
      <c r="S13" s="88"/>
      <c r="T13" s="88"/>
    </row>
    <row r="14" spans="2:23" ht="22.15" customHeight="1">
      <c r="B14" s="70"/>
      <c r="C14" s="635"/>
      <c r="D14" s="636"/>
      <c r="E14" s="316"/>
      <c r="F14" s="315"/>
      <c r="G14" s="316"/>
      <c r="H14" s="315"/>
      <c r="I14" s="313"/>
      <c r="J14" s="313"/>
      <c r="K14" s="318"/>
      <c r="L14" s="375"/>
      <c r="Q14" s="88"/>
      <c r="R14" s="88"/>
      <c r="S14" s="88"/>
      <c r="T14" s="88"/>
    </row>
    <row r="15" spans="2:23" ht="22.15" customHeight="1">
      <c r="B15" s="75"/>
      <c r="C15" s="635"/>
      <c r="D15" s="636"/>
      <c r="E15" s="313"/>
      <c r="F15" s="319"/>
      <c r="G15" s="313"/>
      <c r="H15" s="313"/>
      <c r="I15" s="313"/>
      <c r="J15" s="313"/>
      <c r="K15" s="318"/>
      <c r="L15" s="375"/>
      <c r="Q15" s="88"/>
      <c r="R15" s="88"/>
      <c r="S15" s="88"/>
      <c r="T15" s="88"/>
    </row>
    <row r="16" spans="2:23" ht="22.15" customHeight="1">
      <c r="B16" s="75"/>
      <c r="C16" s="633"/>
      <c r="D16" s="634"/>
      <c r="E16" s="313"/>
      <c r="F16" s="313"/>
      <c r="G16" s="313"/>
      <c r="H16" s="313"/>
      <c r="I16" s="313"/>
      <c r="J16" s="313"/>
      <c r="K16" s="320"/>
      <c r="L16" s="375"/>
      <c r="Q16" s="88"/>
      <c r="R16" s="88"/>
      <c r="S16" s="88"/>
      <c r="T16" s="88"/>
    </row>
    <row r="17" spans="2:20" ht="22.15" customHeight="1">
      <c r="B17" s="75"/>
      <c r="C17" s="633"/>
      <c r="D17" s="634"/>
      <c r="E17" s="313"/>
      <c r="F17" s="313"/>
      <c r="G17" s="313"/>
      <c r="H17" s="313"/>
      <c r="I17" s="313"/>
      <c r="J17" s="313"/>
      <c r="K17" s="320"/>
      <c r="L17" s="375"/>
      <c r="Q17" s="88"/>
      <c r="R17" s="88"/>
      <c r="S17" s="88"/>
      <c r="T17" s="88"/>
    </row>
    <row r="18" spans="2:20" ht="22.15" customHeight="1">
      <c r="B18" s="75"/>
      <c r="C18" s="633"/>
      <c r="D18" s="634"/>
      <c r="E18" s="313"/>
      <c r="F18" s="313"/>
      <c r="G18" s="313"/>
      <c r="H18" s="313"/>
      <c r="I18" s="313"/>
      <c r="J18" s="313"/>
      <c r="K18" s="320"/>
      <c r="L18" s="375"/>
      <c r="Q18" s="88"/>
      <c r="R18" s="88"/>
      <c r="S18" s="88"/>
      <c r="T18" s="88"/>
    </row>
    <row r="19" spans="2:20" ht="22.15" customHeight="1">
      <c r="B19" s="75"/>
      <c r="C19" s="633"/>
      <c r="D19" s="634"/>
      <c r="E19" s="313"/>
      <c r="F19" s="313"/>
      <c r="G19" s="313"/>
      <c r="H19" s="313"/>
      <c r="I19" s="313"/>
      <c r="J19" s="313"/>
      <c r="K19" s="320"/>
      <c r="L19" s="375"/>
      <c r="Q19" s="88"/>
      <c r="R19" s="88"/>
      <c r="S19" s="88"/>
      <c r="T19" s="88"/>
    </row>
    <row r="20" spans="2:20" ht="22.15" customHeight="1">
      <c r="B20" s="75"/>
      <c r="C20" s="633"/>
      <c r="D20" s="634"/>
      <c r="E20" s="313"/>
      <c r="F20" s="313"/>
      <c r="G20" s="313"/>
      <c r="H20" s="313"/>
      <c r="I20" s="313"/>
      <c r="J20" s="313"/>
      <c r="K20" s="320"/>
      <c r="L20" s="375"/>
      <c r="Q20" s="88"/>
      <c r="R20" s="88"/>
      <c r="S20" s="88"/>
      <c r="T20" s="88"/>
    </row>
    <row r="21" spans="2:20" ht="22.15" customHeight="1">
      <c r="B21" s="75"/>
      <c r="C21" s="633"/>
      <c r="D21" s="634"/>
      <c r="E21" s="313"/>
      <c r="F21" s="313"/>
      <c r="G21" s="313"/>
      <c r="H21" s="313"/>
      <c r="I21" s="313"/>
      <c r="J21" s="313"/>
      <c r="K21" s="320"/>
      <c r="L21" s="375"/>
      <c r="Q21" s="88"/>
      <c r="R21" s="88"/>
      <c r="S21" s="88"/>
      <c r="T21" s="88"/>
    </row>
    <row r="22" spans="2:20" ht="22.15" customHeight="1">
      <c r="B22" s="75"/>
      <c r="C22" s="633"/>
      <c r="D22" s="634"/>
      <c r="E22" s="313"/>
      <c r="F22" s="313"/>
      <c r="G22" s="313"/>
      <c r="H22" s="313"/>
      <c r="I22" s="313"/>
      <c r="J22" s="313"/>
      <c r="K22" s="320"/>
      <c r="L22" s="375"/>
      <c r="Q22" s="88"/>
      <c r="R22" s="88"/>
      <c r="S22" s="88"/>
      <c r="T22" s="88"/>
    </row>
    <row r="23" spans="2:20" ht="22.15" customHeight="1">
      <c r="B23" s="75"/>
      <c r="C23" s="633"/>
      <c r="D23" s="634"/>
      <c r="E23" s="313"/>
      <c r="F23" s="313"/>
      <c r="G23" s="313"/>
      <c r="H23" s="313"/>
      <c r="I23" s="313"/>
      <c r="J23" s="313"/>
      <c r="K23" s="320"/>
      <c r="L23" s="375"/>
      <c r="Q23" s="88"/>
      <c r="R23" s="88"/>
      <c r="S23" s="88"/>
      <c r="T23" s="88"/>
    </row>
    <row r="24" spans="2:20" ht="22.15" customHeight="1">
      <c r="B24" s="75"/>
      <c r="C24" s="633"/>
      <c r="D24" s="634"/>
      <c r="E24" s="313"/>
      <c r="F24" s="313"/>
      <c r="G24" s="313"/>
      <c r="H24" s="313"/>
      <c r="I24" s="313"/>
      <c r="J24" s="313"/>
      <c r="K24" s="320"/>
      <c r="L24" s="375"/>
      <c r="Q24" s="88"/>
      <c r="R24" s="88"/>
      <c r="S24" s="88"/>
      <c r="T24" s="88"/>
    </row>
    <row r="25" spans="2:20" ht="22.15" customHeight="1">
      <c r="B25" s="75"/>
      <c r="C25" s="633"/>
      <c r="D25" s="634"/>
      <c r="E25" s="313"/>
      <c r="F25" s="313"/>
      <c r="G25" s="313"/>
      <c r="H25" s="313"/>
      <c r="I25" s="313"/>
      <c r="J25" s="313"/>
      <c r="K25" s="320"/>
      <c r="L25" s="375"/>
      <c r="Q25" s="88"/>
      <c r="R25" s="88"/>
      <c r="S25" s="88"/>
      <c r="T25" s="88"/>
    </row>
    <row r="26" spans="2:20" ht="22.15" customHeight="1">
      <c r="B26" s="75"/>
      <c r="C26" s="633"/>
      <c r="D26" s="634"/>
      <c r="E26" s="313"/>
      <c r="F26" s="313"/>
      <c r="G26" s="313"/>
      <c r="H26" s="313"/>
      <c r="I26" s="313"/>
      <c r="J26" s="313"/>
      <c r="K26" s="320"/>
      <c r="L26" s="375"/>
      <c r="Q26" s="88"/>
      <c r="R26" s="88"/>
      <c r="S26" s="88"/>
      <c r="T26" s="88"/>
    </row>
    <row r="27" spans="2:20" ht="22.15" customHeight="1">
      <c r="B27" s="75"/>
      <c r="C27" s="633"/>
      <c r="D27" s="634"/>
      <c r="E27" s="313"/>
      <c r="F27" s="313"/>
      <c r="G27" s="313"/>
      <c r="H27" s="313"/>
      <c r="I27" s="313"/>
      <c r="J27" s="313"/>
      <c r="K27" s="320"/>
      <c r="L27" s="375"/>
      <c r="Q27" s="88"/>
      <c r="R27" s="88"/>
      <c r="S27" s="88"/>
      <c r="T27" s="88"/>
    </row>
    <row r="28" spans="2:20" ht="22.15" customHeight="1">
      <c r="B28" s="75"/>
      <c r="C28" s="633"/>
      <c r="D28" s="634"/>
      <c r="E28" s="313"/>
      <c r="F28" s="311"/>
      <c r="G28" s="313"/>
      <c r="H28" s="311"/>
      <c r="I28" s="313"/>
      <c r="J28" s="313"/>
      <c r="K28" s="320"/>
      <c r="L28" s="375"/>
      <c r="Q28" s="88"/>
      <c r="R28" s="88"/>
      <c r="S28" s="88"/>
      <c r="T28" s="88"/>
    </row>
    <row r="29" spans="2:20" ht="22.15" customHeight="1">
      <c r="B29" s="75"/>
      <c r="C29" s="633"/>
      <c r="D29" s="634"/>
      <c r="E29" s="313"/>
      <c r="F29" s="311"/>
      <c r="G29" s="313"/>
      <c r="H29" s="311"/>
      <c r="I29" s="313"/>
      <c r="J29" s="313"/>
      <c r="K29" s="320"/>
      <c r="L29" s="375"/>
      <c r="Q29" s="88"/>
      <c r="R29" s="88"/>
      <c r="S29" s="88"/>
      <c r="T29" s="88"/>
    </row>
    <row r="30" spans="2:20" ht="22.15" customHeight="1">
      <c r="B30" s="75"/>
      <c r="C30" s="633"/>
      <c r="D30" s="634"/>
      <c r="E30" s="313"/>
      <c r="F30" s="311"/>
      <c r="G30" s="313"/>
      <c r="H30" s="311"/>
      <c r="I30" s="313"/>
      <c r="J30" s="313"/>
      <c r="K30" s="320"/>
      <c r="L30" s="375"/>
      <c r="Q30" s="88"/>
      <c r="R30" s="88"/>
      <c r="S30" s="88"/>
      <c r="T30" s="88"/>
    </row>
    <row r="31" spans="2:20" ht="22.15" customHeight="1">
      <c r="B31" s="75"/>
      <c r="C31" s="633"/>
      <c r="D31" s="634"/>
      <c r="E31" s="313"/>
      <c r="F31" s="311"/>
      <c r="G31" s="313"/>
      <c r="H31" s="311"/>
      <c r="I31" s="313"/>
      <c r="J31" s="313"/>
      <c r="K31" s="320"/>
      <c r="L31" s="375"/>
      <c r="Q31" s="88"/>
      <c r="R31" s="88"/>
      <c r="S31" s="88"/>
      <c r="T31" s="88"/>
    </row>
    <row r="32" spans="2:20" ht="22.15" customHeight="1">
      <c r="B32" s="75"/>
      <c r="C32" s="633"/>
      <c r="D32" s="634"/>
      <c r="E32" s="313"/>
      <c r="F32" s="311"/>
      <c r="G32" s="313"/>
      <c r="H32" s="311"/>
      <c r="I32" s="313"/>
      <c r="J32" s="313"/>
      <c r="K32" s="320"/>
      <c r="L32" s="375"/>
      <c r="Q32" s="88"/>
      <c r="R32" s="88"/>
      <c r="S32" s="88"/>
      <c r="T32" s="88"/>
    </row>
    <row r="33" spans="2:20" ht="22.15" customHeight="1">
      <c r="B33" s="75"/>
      <c r="C33" s="633"/>
      <c r="D33" s="634"/>
      <c r="E33" s="313"/>
      <c r="F33" s="311"/>
      <c r="G33" s="313"/>
      <c r="H33" s="311"/>
      <c r="I33" s="313"/>
      <c r="J33" s="313"/>
      <c r="K33" s="320"/>
      <c r="L33" s="375"/>
      <c r="Q33" s="88"/>
      <c r="R33" s="88"/>
      <c r="S33" s="88"/>
      <c r="T33" s="88"/>
    </row>
    <row r="34" spans="2:20" ht="22.15" customHeight="1">
      <c r="B34" s="75"/>
      <c r="C34" s="633"/>
      <c r="D34" s="634"/>
      <c r="E34" s="313"/>
      <c r="F34" s="311"/>
      <c r="G34" s="313"/>
      <c r="H34" s="311"/>
      <c r="I34" s="313"/>
      <c r="J34" s="313"/>
      <c r="K34" s="320"/>
      <c r="L34" s="375"/>
      <c r="Q34" s="88"/>
      <c r="R34" s="88"/>
      <c r="S34" s="88"/>
      <c r="T34" s="88"/>
    </row>
    <row r="35" spans="2:20" ht="22.15" customHeight="1">
      <c r="B35" s="75"/>
      <c r="C35" s="633"/>
      <c r="D35" s="634"/>
      <c r="E35" s="313"/>
      <c r="F35" s="311"/>
      <c r="G35" s="313"/>
      <c r="H35" s="311"/>
      <c r="I35" s="313"/>
      <c r="J35" s="313"/>
      <c r="K35" s="320"/>
      <c r="L35" s="375"/>
      <c r="Q35" s="88"/>
      <c r="R35" s="88"/>
      <c r="S35" s="88"/>
      <c r="T35" s="88"/>
    </row>
    <row r="36" spans="2:20" ht="22.15" customHeight="1">
      <c r="B36" s="75"/>
      <c r="C36" s="633"/>
      <c r="D36" s="634"/>
      <c r="E36" s="313"/>
      <c r="F36" s="311"/>
      <c r="G36" s="313"/>
      <c r="H36" s="311"/>
      <c r="I36" s="313"/>
      <c r="J36" s="313"/>
      <c r="K36" s="320"/>
      <c r="L36" s="375"/>
      <c r="Q36" s="88"/>
      <c r="R36" s="88"/>
      <c r="S36" s="88"/>
      <c r="T36" s="88"/>
    </row>
    <row r="37" spans="2:20" ht="22.15" customHeight="1">
      <c r="B37" s="75"/>
      <c r="C37" s="633"/>
      <c r="D37" s="634"/>
      <c r="E37" s="313"/>
      <c r="F37" s="311"/>
      <c r="G37" s="313"/>
      <c r="H37" s="311"/>
      <c r="I37" s="313"/>
      <c r="J37" s="313"/>
      <c r="K37" s="320"/>
      <c r="L37" s="375"/>
      <c r="Q37" s="88"/>
      <c r="R37" s="88"/>
      <c r="S37" s="88"/>
      <c r="T37" s="88"/>
    </row>
    <row r="38" spans="2:20" ht="22.15" customHeight="1">
      <c r="B38" s="75"/>
      <c r="C38" s="633"/>
      <c r="D38" s="634"/>
      <c r="E38" s="313"/>
      <c r="F38" s="311"/>
      <c r="G38" s="313"/>
      <c r="H38" s="311"/>
      <c r="I38" s="313"/>
      <c r="J38" s="313"/>
      <c r="K38" s="320"/>
      <c r="L38" s="375"/>
      <c r="Q38" s="88"/>
      <c r="R38" s="88"/>
      <c r="S38" s="88"/>
      <c r="T38" s="88"/>
    </row>
    <row r="39" spans="2:20" ht="22.15" customHeight="1">
      <c r="B39" s="76"/>
      <c r="C39" s="644"/>
      <c r="D39" s="645"/>
      <c r="E39" s="322"/>
      <c r="F39" s="321"/>
      <c r="G39" s="322"/>
      <c r="H39" s="321"/>
      <c r="I39" s="322"/>
      <c r="J39" s="322"/>
      <c r="K39" s="318"/>
      <c r="L39" s="376"/>
      <c r="Q39" s="88"/>
      <c r="R39" s="88"/>
      <c r="S39" s="88"/>
      <c r="T39" s="88"/>
    </row>
    <row r="40" spans="2:20" ht="22.15" customHeight="1">
      <c r="B40" s="85"/>
      <c r="C40" s="642" t="s">
        <v>93</v>
      </c>
      <c r="D40" s="643"/>
      <c r="E40" s="323"/>
      <c r="F40" s="323"/>
      <c r="G40" s="323"/>
      <c r="H40" s="323"/>
      <c r="I40" s="324"/>
      <c r="J40" s="323"/>
      <c r="K40" s="325"/>
      <c r="L40" s="377"/>
      <c r="Q40" s="88"/>
      <c r="R40" s="88"/>
      <c r="S40" s="88"/>
      <c r="T40" s="88"/>
    </row>
    <row r="41" spans="2:20" ht="22.15" customHeight="1">
      <c r="B41" s="102">
        <v>1</v>
      </c>
      <c r="C41" s="631" t="str">
        <f>+C12</f>
        <v>หมวดงานสนามฟุตบอลหญ้าเทียม</v>
      </c>
      <c r="D41" s="632"/>
      <c r="E41" s="430"/>
      <c r="F41" s="329"/>
      <c r="G41" s="330"/>
      <c r="H41" s="331"/>
      <c r="I41" s="330"/>
      <c r="J41" s="331"/>
      <c r="K41" s="332"/>
      <c r="L41" s="378"/>
      <c r="N41" s="475"/>
      <c r="O41" s="113"/>
      <c r="Q41" s="88"/>
      <c r="R41" s="88"/>
      <c r="S41" s="88"/>
      <c r="T41" s="88"/>
    </row>
    <row r="42" spans="2:20" ht="22.15" customHeight="1">
      <c r="B42" s="102"/>
      <c r="C42" s="597" t="s">
        <v>180</v>
      </c>
      <c r="D42" s="598"/>
      <c r="E42" s="431"/>
      <c r="F42" s="275"/>
      <c r="G42" s="107"/>
      <c r="H42" s="107"/>
      <c r="I42" s="380"/>
      <c r="J42" s="107"/>
      <c r="K42" s="384"/>
      <c r="L42" s="378"/>
      <c r="N42" s="475"/>
      <c r="O42" s="113"/>
      <c r="Q42" s="88"/>
      <c r="R42" s="88"/>
      <c r="S42" s="88"/>
      <c r="T42" s="88"/>
    </row>
    <row r="43" spans="2:20" ht="22.15" customHeight="1">
      <c r="B43" s="102"/>
      <c r="C43" s="627" t="s">
        <v>189</v>
      </c>
      <c r="D43" s="628"/>
      <c r="E43" s="431"/>
      <c r="F43" s="275" t="s">
        <v>171</v>
      </c>
      <c r="G43" s="107"/>
      <c r="H43" s="107"/>
      <c r="I43" s="380"/>
      <c r="J43" s="107"/>
      <c r="K43" s="384"/>
      <c r="L43" s="378"/>
      <c r="N43" s="475"/>
      <c r="O43" s="113"/>
      <c r="Q43" s="88"/>
      <c r="R43" s="88"/>
      <c r="S43" s="88"/>
      <c r="T43" s="88"/>
    </row>
    <row r="44" spans="2:20" ht="22.15" customHeight="1">
      <c r="B44" s="102"/>
      <c r="C44" s="629" t="s">
        <v>199</v>
      </c>
      <c r="D44" s="630"/>
      <c r="E44" s="431"/>
      <c r="F44" s="328" t="s">
        <v>125</v>
      </c>
      <c r="G44" s="107"/>
      <c r="H44" s="107"/>
      <c r="I44" s="380"/>
      <c r="J44" s="107"/>
      <c r="K44" s="384"/>
      <c r="L44" s="378"/>
      <c r="N44" s="475"/>
      <c r="O44" s="113"/>
      <c r="Q44" s="88"/>
      <c r="R44" s="88"/>
      <c r="S44" s="88"/>
      <c r="T44" s="88"/>
    </row>
    <row r="45" spans="2:20" ht="22.15" customHeight="1">
      <c r="B45" s="102"/>
      <c r="C45" s="638" t="s">
        <v>130</v>
      </c>
      <c r="D45" s="639"/>
      <c r="E45" s="431"/>
      <c r="F45" s="328" t="s">
        <v>125</v>
      </c>
      <c r="G45" s="107"/>
      <c r="H45" s="107"/>
      <c r="I45" s="380"/>
      <c r="J45" s="107"/>
      <c r="K45" s="384"/>
      <c r="L45" s="378"/>
      <c r="N45" s="475"/>
      <c r="O45" s="113"/>
      <c r="Q45" s="88"/>
      <c r="R45" s="88"/>
      <c r="S45" s="88"/>
      <c r="T45" s="88"/>
    </row>
    <row r="46" spans="2:20" ht="22.15" customHeight="1">
      <c r="B46" s="102"/>
      <c r="C46" s="627" t="s">
        <v>131</v>
      </c>
      <c r="D46" s="628"/>
      <c r="E46" s="431"/>
      <c r="F46" s="275" t="s">
        <v>177</v>
      </c>
      <c r="G46" s="107"/>
      <c r="H46" s="107"/>
      <c r="I46" s="380"/>
      <c r="J46" s="107"/>
      <c r="K46" s="384"/>
      <c r="L46" s="378"/>
      <c r="N46" s="475"/>
      <c r="O46" s="113"/>
      <c r="Q46" s="88"/>
      <c r="R46" s="88"/>
      <c r="S46" s="88"/>
      <c r="T46" s="88"/>
    </row>
    <row r="47" spans="2:20" ht="22.15" customHeight="1">
      <c r="B47" s="102"/>
      <c r="C47" s="627" t="s">
        <v>132</v>
      </c>
      <c r="D47" s="628"/>
      <c r="E47" s="431"/>
      <c r="F47" s="328" t="s">
        <v>177</v>
      </c>
      <c r="G47" s="107"/>
      <c r="H47" s="107"/>
      <c r="I47" s="380"/>
      <c r="J47" s="107"/>
      <c r="K47" s="384"/>
      <c r="L47" s="386"/>
      <c r="N47" s="475"/>
      <c r="O47" s="113"/>
      <c r="Q47" s="88"/>
      <c r="R47" s="88"/>
      <c r="S47" s="88"/>
      <c r="T47" s="88"/>
    </row>
    <row r="48" spans="2:20" ht="22.15" customHeight="1">
      <c r="B48" s="102"/>
      <c r="C48" s="652" t="s">
        <v>133</v>
      </c>
      <c r="D48" s="653"/>
      <c r="E48" s="431"/>
      <c r="F48" s="328" t="s">
        <v>122</v>
      </c>
      <c r="G48" s="107"/>
      <c r="H48" s="107"/>
      <c r="I48" s="380"/>
      <c r="J48" s="107"/>
      <c r="K48" s="384"/>
      <c r="L48" s="378"/>
      <c r="N48" s="475"/>
      <c r="O48" s="113"/>
      <c r="Q48" s="88"/>
      <c r="R48" s="88"/>
      <c r="S48" s="88"/>
      <c r="T48" s="88"/>
    </row>
    <row r="49" spans="2:20" ht="22.15" customHeight="1">
      <c r="B49" s="102"/>
      <c r="C49" s="597" t="s">
        <v>203</v>
      </c>
      <c r="D49" s="598"/>
      <c r="E49" s="431"/>
      <c r="F49" s="328"/>
      <c r="G49" s="107"/>
      <c r="H49" s="107"/>
      <c r="I49" s="380"/>
      <c r="J49" s="107"/>
      <c r="K49" s="384"/>
      <c r="L49" s="378"/>
      <c r="N49" s="475"/>
      <c r="O49" s="113"/>
      <c r="Q49" s="88"/>
      <c r="R49" s="88"/>
      <c r="S49" s="88"/>
      <c r="T49" s="88"/>
    </row>
    <row r="50" spans="2:20" ht="22.15" customHeight="1">
      <c r="B50" s="102"/>
      <c r="C50" s="436" t="s">
        <v>200</v>
      </c>
      <c r="D50" s="470"/>
      <c r="E50" s="431"/>
      <c r="F50" s="328" t="s">
        <v>125</v>
      </c>
      <c r="G50" s="107"/>
      <c r="H50" s="107"/>
      <c r="I50" s="380"/>
      <c r="J50" s="107"/>
      <c r="K50" s="384"/>
      <c r="L50" s="378"/>
      <c r="N50" s="475"/>
      <c r="O50" s="113"/>
      <c r="Q50" s="88"/>
      <c r="R50" s="88"/>
      <c r="S50" s="88"/>
      <c r="T50" s="88"/>
    </row>
    <row r="51" spans="2:20" ht="22.15" customHeight="1">
      <c r="B51" s="102"/>
      <c r="C51" s="436" t="s">
        <v>205</v>
      </c>
      <c r="D51" s="437"/>
      <c r="E51" s="431"/>
      <c r="F51" s="328" t="s">
        <v>125</v>
      </c>
      <c r="G51" s="107"/>
      <c r="H51" s="107"/>
      <c r="I51" s="380"/>
      <c r="J51" s="107"/>
      <c r="K51" s="384"/>
      <c r="L51" s="378"/>
      <c r="N51" s="475"/>
      <c r="O51" s="113"/>
      <c r="Q51" s="88"/>
      <c r="R51" s="88"/>
      <c r="S51" s="88"/>
      <c r="T51" s="88"/>
    </row>
    <row r="52" spans="2:20" ht="22.15" customHeight="1">
      <c r="B52" s="102"/>
      <c r="C52" s="436" t="s">
        <v>201</v>
      </c>
      <c r="D52" s="437"/>
      <c r="E52" s="431"/>
      <c r="F52" s="328" t="s">
        <v>12</v>
      </c>
      <c r="G52" s="107"/>
      <c r="H52" s="107"/>
      <c r="I52" s="380"/>
      <c r="J52" s="107"/>
      <c r="K52" s="384"/>
      <c r="L52" s="378"/>
      <c r="N52" s="475"/>
      <c r="O52" s="113"/>
      <c r="Q52" s="88"/>
      <c r="R52" s="88"/>
      <c r="S52" s="88"/>
      <c r="T52" s="88"/>
    </row>
    <row r="53" spans="2:20" ht="22.15" customHeight="1">
      <c r="B53" s="102"/>
      <c r="C53" s="436" t="s">
        <v>160</v>
      </c>
      <c r="D53" s="437"/>
      <c r="E53" s="431"/>
      <c r="F53" s="328" t="s">
        <v>161</v>
      </c>
      <c r="G53" s="105"/>
      <c r="H53" s="107"/>
      <c r="I53" s="105"/>
      <c r="J53" s="107"/>
      <c r="K53" s="384"/>
      <c r="L53" s="378"/>
      <c r="N53" s="475"/>
      <c r="O53" s="113"/>
      <c r="Q53" s="88"/>
      <c r="R53" s="88"/>
      <c r="S53" s="88"/>
      <c r="T53" s="88"/>
    </row>
    <row r="54" spans="2:20" ht="22.15" customHeight="1">
      <c r="B54" s="102"/>
      <c r="C54" s="447" t="s">
        <v>202</v>
      </c>
      <c r="D54" s="448" t="s">
        <v>186</v>
      </c>
      <c r="E54" s="431"/>
      <c r="F54" s="328" t="s">
        <v>161</v>
      </c>
      <c r="G54" s="416"/>
      <c r="H54" s="107"/>
      <c r="I54" s="380"/>
      <c r="J54" s="107"/>
      <c r="K54" s="384"/>
      <c r="L54" s="378"/>
      <c r="N54" s="475"/>
      <c r="O54" s="113"/>
      <c r="Q54" s="88"/>
      <c r="R54" s="88"/>
      <c r="S54" s="88"/>
      <c r="T54" s="88"/>
    </row>
    <row r="55" spans="2:20" ht="22.15" customHeight="1">
      <c r="B55" s="102"/>
      <c r="C55" s="447" t="s">
        <v>202</v>
      </c>
      <c r="D55" s="448" t="s">
        <v>187</v>
      </c>
      <c r="E55" s="431"/>
      <c r="F55" s="328" t="s">
        <v>161</v>
      </c>
      <c r="G55" s="416"/>
      <c r="H55" s="107"/>
      <c r="I55" s="380"/>
      <c r="J55" s="107"/>
      <c r="K55" s="384"/>
      <c r="L55" s="378"/>
      <c r="N55" s="475"/>
      <c r="O55" s="113"/>
      <c r="Q55" s="88"/>
      <c r="R55" s="88"/>
      <c r="S55" s="88"/>
      <c r="T55" s="88"/>
    </row>
    <row r="56" spans="2:20" ht="22.15" customHeight="1">
      <c r="B56" s="102"/>
      <c r="C56" s="436" t="s">
        <v>159</v>
      </c>
      <c r="D56" s="437"/>
      <c r="E56" s="431"/>
      <c r="F56" s="328" t="s">
        <v>161</v>
      </c>
      <c r="G56" s="341"/>
      <c r="H56" s="107"/>
      <c r="I56" s="341"/>
      <c r="J56" s="107"/>
      <c r="K56" s="384"/>
      <c r="L56" s="378"/>
      <c r="N56" s="475"/>
      <c r="O56" s="113"/>
      <c r="Q56" s="88"/>
      <c r="R56" s="88"/>
      <c r="S56" s="88"/>
      <c r="T56" s="88"/>
    </row>
    <row r="57" spans="2:20" ht="22.15" customHeight="1">
      <c r="B57" s="102"/>
      <c r="C57" s="436" t="s">
        <v>191</v>
      </c>
      <c r="D57" s="437"/>
      <c r="E57" s="431"/>
      <c r="F57" s="328" t="s">
        <v>177</v>
      </c>
      <c r="G57" s="107"/>
      <c r="H57" s="107"/>
      <c r="I57" s="380"/>
      <c r="J57" s="107"/>
      <c r="K57" s="384"/>
      <c r="L57" s="378"/>
      <c r="N57" s="475"/>
      <c r="O57" s="113"/>
      <c r="Q57" s="88"/>
      <c r="R57" s="88"/>
      <c r="S57" s="88"/>
      <c r="T57" s="88"/>
    </row>
    <row r="58" spans="2:20" ht="22.15" customHeight="1">
      <c r="B58" s="102"/>
      <c r="C58" s="436" t="s">
        <v>206</v>
      </c>
      <c r="D58" s="437"/>
      <c r="E58" s="431"/>
      <c r="F58" s="328" t="s">
        <v>129</v>
      </c>
      <c r="G58" s="107"/>
      <c r="H58" s="107"/>
      <c r="I58" s="380"/>
      <c r="J58" s="107"/>
      <c r="K58" s="384"/>
      <c r="L58" s="378"/>
      <c r="N58" s="454"/>
      <c r="O58" s="113"/>
      <c r="Q58" s="88"/>
      <c r="R58" s="88"/>
      <c r="S58" s="88"/>
      <c r="T58" s="88"/>
    </row>
    <row r="59" spans="2:20" ht="22.15" customHeight="1">
      <c r="B59" s="102"/>
      <c r="C59" s="597" t="s">
        <v>197</v>
      </c>
      <c r="D59" s="598"/>
      <c r="E59" s="431"/>
      <c r="F59" s="328"/>
      <c r="G59" s="107"/>
      <c r="H59" s="107"/>
      <c r="I59" s="380"/>
      <c r="J59" s="107"/>
      <c r="K59" s="384"/>
      <c r="L59" s="378"/>
      <c r="N59" s="475"/>
      <c r="O59" s="113"/>
      <c r="Q59" s="88"/>
      <c r="R59" s="88"/>
      <c r="S59" s="88"/>
      <c r="T59" s="88"/>
    </row>
    <row r="60" spans="2:20" ht="22.15" customHeight="1">
      <c r="B60" s="102"/>
      <c r="C60" s="652" t="s">
        <v>181</v>
      </c>
      <c r="D60" s="653"/>
      <c r="E60" s="431"/>
      <c r="F60" s="328" t="s">
        <v>127</v>
      </c>
      <c r="G60" s="107"/>
      <c r="H60" s="107"/>
      <c r="I60" s="380"/>
      <c r="J60" s="107"/>
      <c r="K60" s="384"/>
      <c r="L60" s="378"/>
      <c r="N60" s="475"/>
      <c r="O60" s="113"/>
      <c r="Q60" s="88"/>
      <c r="R60" s="88"/>
      <c r="S60" s="88"/>
      <c r="T60" s="88"/>
    </row>
    <row r="61" spans="2:20" ht="22.15" customHeight="1">
      <c r="B61" s="102"/>
      <c r="C61" s="652" t="s">
        <v>210</v>
      </c>
      <c r="D61" s="653"/>
      <c r="E61" s="431"/>
      <c r="F61" s="328" t="s">
        <v>127</v>
      </c>
      <c r="G61" s="107"/>
      <c r="H61" s="107"/>
      <c r="I61" s="380"/>
      <c r="J61" s="107"/>
      <c r="K61" s="384"/>
      <c r="L61" s="378"/>
      <c r="N61" s="475"/>
      <c r="O61" s="113"/>
      <c r="Q61" s="88"/>
      <c r="R61" s="88"/>
      <c r="S61" s="88"/>
      <c r="T61" s="88"/>
    </row>
    <row r="62" spans="2:20" ht="22.15" customHeight="1">
      <c r="B62" s="102"/>
      <c r="C62" s="652" t="s">
        <v>134</v>
      </c>
      <c r="D62" s="653"/>
      <c r="E62" s="431"/>
      <c r="F62" s="328"/>
      <c r="G62" s="107"/>
      <c r="H62" s="107"/>
      <c r="I62" s="380"/>
      <c r="J62" s="107"/>
      <c r="K62" s="384"/>
      <c r="L62" s="378"/>
      <c r="N62" s="475"/>
      <c r="O62" s="113"/>
      <c r="Q62" s="88"/>
      <c r="R62" s="88"/>
      <c r="S62" s="88"/>
      <c r="T62" s="88"/>
    </row>
    <row r="63" spans="2:20" ht="22.15" customHeight="1">
      <c r="B63" s="102"/>
      <c r="C63" s="468" t="s">
        <v>208</v>
      </c>
      <c r="D63" s="469"/>
      <c r="E63" s="431"/>
      <c r="F63" s="328" t="s">
        <v>125</v>
      </c>
      <c r="G63" s="107"/>
      <c r="H63" s="107"/>
      <c r="I63" s="380"/>
      <c r="J63" s="107"/>
      <c r="K63" s="384"/>
      <c r="L63" s="378"/>
      <c r="N63" s="475"/>
      <c r="O63" s="113"/>
      <c r="Q63" s="88"/>
      <c r="R63" s="88"/>
      <c r="S63" s="88"/>
      <c r="T63" s="88"/>
    </row>
    <row r="64" spans="2:20" ht="22.15" customHeight="1">
      <c r="B64" s="102"/>
      <c r="C64" s="468" t="s">
        <v>209</v>
      </c>
      <c r="D64" s="469"/>
      <c r="E64" s="431"/>
      <c r="F64" s="328" t="s">
        <v>161</v>
      </c>
      <c r="G64" s="107"/>
      <c r="H64" s="107"/>
      <c r="I64" s="380"/>
      <c r="J64" s="107"/>
      <c r="K64" s="384"/>
      <c r="L64" s="378"/>
      <c r="N64" s="475"/>
      <c r="O64" s="113"/>
      <c r="Q64" s="88"/>
      <c r="R64" s="88"/>
      <c r="S64" s="88"/>
      <c r="T64" s="88"/>
    </row>
    <row r="65" spans="2:20" ht="22.15" customHeight="1">
      <c r="B65" s="102"/>
      <c r="C65" s="652" t="s">
        <v>135</v>
      </c>
      <c r="D65" s="653"/>
      <c r="E65" s="431"/>
      <c r="F65" s="328" t="s">
        <v>125</v>
      </c>
      <c r="G65" s="107"/>
      <c r="H65" s="107"/>
      <c r="I65" s="380"/>
      <c r="J65" s="107"/>
      <c r="K65" s="384"/>
      <c r="L65" s="378"/>
      <c r="N65" s="475"/>
      <c r="O65" s="113"/>
      <c r="Q65" s="88"/>
      <c r="R65" s="88"/>
      <c r="S65" s="88"/>
      <c r="T65" s="88"/>
    </row>
    <row r="66" spans="2:20" ht="22.15" customHeight="1">
      <c r="B66" s="102"/>
      <c r="C66" s="658" t="s">
        <v>182</v>
      </c>
      <c r="D66" s="659"/>
      <c r="E66" s="431"/>
      <c r="F66" s="328" t="s">
        <v>127</v>
      </c>
      <c r="G66" s="107"/>
      <c r="H66" s="107"/>
      <c r="I66" s="380"/>
      <c r="J66" s="107"/>
      <c r="K66" s="384"/>
      <c r="L66" s="378"/>
      <c r="N66" s="475"/>
      <c r="O66" s="113"/>
      <c r="Q66" s="88"/>
      <c r="R66" s="88"/>
      <c r="S66" s="88"/>
      <c r="T66" s="88"/>
    </row>
    <row r="67" spans="2:20" ht="22.15" customHeight="1">
      <c r="B67" s="102"/>
      <c r="C67" s="660" t="s">
        <v>146</v>
      </c>
      <c r="D67" s="661"/>
      <c r="E67" s="326"/>
      <c r="F67" s="328"/>
      <c r="G67" s="107"/>
      <c r="H67" s="107"/>
      <c r="I67" s="380"/>
      <c r="J67" s="107"/>
      <c r="K67" s="384"/>
      <c r="L67" s="378"/>
      <c r="N67" s="475"/>
      <c r="O67" s="113"/>
      <c r="Q67" s="88"/>
      <c r="R67" s="88"/>
      <c r="S67" s="88"/>
      <c r="T67" s="88"/>
    </row>
    <row r="68" spans="2:20" ht="22.15" customHeight="1">
      <c r="B68" s="102"/>
      <c r="C68" s="603" t="s">
        <v>136</v>
      </c>
      <c r="D68" s="604"/>
      <c r="E68" s="430"/>
      <c r="F68" s="328" t="s">
        <v>127</v>
      </c>
      <c r="G68" s="107"/>
      <c r="H68" s="107"/>
      <c r="I68" s="380"/>
      <c r="J68" s="107"/>
      <c r="K68" s="384"/>
      <c r="L68" s="378"/>
      <c r="N68" s="475"/>
      <c r="O68" s="113"/>
      <c r="Q68" s="88"/>
      <c r="R68" s="88"/>
      <c r="S68" s="88"/>
      <c r="T68" s="88"/>
    </row>
    <row r="69" spans="2:20" ht="22.15" customHeight="1">
      <c r="B69" s="102"/>
      <c r="C69" s="656" t="s">
        <v>198</v>
      </c>
      <c r="D69" s="657"/>
      <c r="E69" s="430"/>
      <c r="F69" s="328"/>
      <c r="G69" s="107"/>
      <c r="H69" s="107"/>
      <c r="I69" s="380"/>
      <c r="J69" s="107"/>
      <c r="K69" s="384"/>
      <c r="L69" s="378"/>
      <c r="N69" s="475"/>
      <c r="O69" s="113"/>
      <c r="Q69" s="88"/>
      <c r="R69" s="88"/>
      <c r="S69" s="88"/>
      <c r="T69" s="88"/>
    </row>
    <row r="70" spans="2:20" ht="22.15" customHeight="1">
      <c r="B70" s="102"/>
      <c r="C70" s="627" t="s">
        <v>137</v>
      </c>
      <c r="D70" s="628"/>
      <c r="E70" s="433"/>
      <c r="F70" s="334"/>
      <c r="G70" s="107"/>
      <c r="H70" s="107"/>
      <c r="I70" s="380"/>
      <c r="J70" s="107"/>
      <c r="K70" s="384"/>
      <c r="L70" s="378"/>
      <c r="N70" s="475"/>
      <c r="O70" s="113"/>
      <c r="Q70" s="88"/>
      <c r="R70" s="88"/>
      <c r="S70" s="88"/>
      <c r="T70" s="88"/>
    </row>
    <row r="71" spans="2:20" ht="22.15" customHeight="1">
      <c r="B71" s="102"/>
      <c r="C71" s="627" t="s">
        <v>138</v>
      </c>
      <c r="D71" s="628"/>
      <c r="E71" s="327"/>
      <c r="F71" s="333"/>
      <c r="G71" s="107"/>
      <c r="H71" s="107"/>
      <c r="I71" s="380"/>
      <c r="J71" s="107"/>
      <c r="K71" s="384"/>
      <c r="L71" s="378"/>
      <c r="N71" s="475"/>
      <c r="O71" s="113"/>
      <c r="Q71" s="88"/>
      <c r="R71" s="88"/>
      <c r="S71" s="88"/>
      <c r="T71" s="88"/>
    </row>
    <row r="72" spans="2:20" ht="22.15" customHeight="1">
      <c r="B72" s="102"/>
      <c r="C72" s="652" t="s">
        <v>190</v>
      </c>
      <c r="D72" s="653"/>
      <c r="E72" s="430"/>
      <c r="F72" s="329"/>
      <c r="G72" s="107"/>
      <c r="H72" s="107"/>
      <c r="I72" s="380"/>
      <c r="J72" s="107"/>
      <c r="K72" s="384"/>
      <c r="L72" s="378"/>
      <c r="N72" s="475"/>
      <c r="O72" s="113"/>
      <c r="Q72" s="88"/>
      <c r="R72" s="88"/>
      <c r="S72" s="88"/>
      <c r="T72" s="88"/>
    </row>
    <row r="73" spans="2:20" ht="22.15" customHeight="1">
      <c r="B73" s="102"/>
      <c r="C73" s="652" t="s">
        <v>139</v>
      </c>
      <c r="D73" s="653"/>
      <c r="E73" s="432"/>
      <c r="F73" s="275"/>
      <c r="G73" s="107"/>
      <c r="H73" s="107"/>
      <c r="I73" s="380"/>
      <c r="J73" s="107"/>
      <c r="K73" s="384"/>
      <c r="L73" s="378"/>
      <c r="N73" s="475"/>
      <c r="O73" s="113"/>
      <c r="Q73" s="88"/>
      <c r="R73" s="88"/>
      <c r="S73" s="88"/>
      <c r="T73" s="88"/>
    </row>
    <row r="74" spans="2:20" ht="22.15" customHeight="1">
      <c r="B74" s="102"/>
      <c r="C74" s="652" t="s">
        <v>140</v>
      </c>
      <c r="D74" s="653"/>
      <c r="E74" s="432"/>
      <c r="F74" s="275"/>
      <c r="G74" s="107"/>
      <c r="H74" s="107"/>
      <c r="I74" s="380"/>
      <c r="J74" s="107"/>
      <c r="K74" s="384"/>
      <c r="L74" s="378"/>
      <c r="N74" s="475"/>
      <c r="O74" s="113"/>
      <c r="Q74" s="88"/>
      <c r="R74" s="88"/>
      <c r="S74" s="88"/>
      <c r="T74" s="88"/>
    </row>
    <row r="75" spans="2:20" ht="22.15" customHeight="1">
      <c r="B75" s="102"/>
      <c r="C75" s="654" t="s">
        <v>141</v>
      </c>
      <c r="D75" s="655"/>
      <c r="E75" s="432"/>
      <c r="F75" s="275"/>
      <c r="G75" s="107"/>
      <c r="H75" s="107"/>
      <c r="I75" s="380"/>
      <c r="J75" s="107"/>
      <c r="K75" s="384"/>
      <c r="L75" s="378"/>
      <c r="N75" s="475"/>
      <c r="O75" s="113"/>
      <c r="Q75" s="88"/>
      <c r="R75" s="88"/>
      <c r="S75" s="88"/>
      <c r="T75" s="88"/>
    </row>
    <row r="76" spans="2:20" ht="22.15" customHeight="1">
      <c r="B76" s="102"/>
      <c r="C76" s="615" t="s">
        <v>142</v>
      </c>
      <c r="D76" s="616"/>
      <c r="E76" s="432"/>
      <c r="F76" s="343" t="s">
        <v>121</v>
      </c>
      <c r="G76" s="107"/>
      <c r="H76" s="107"/>
      <c r="I76" s="380"/>
      <c r="J76" s="107"/>
      <c r="K76" s="384"/>
      <c r="L76" s="378"/>
      <c r="N76" s="475"/>
      <c r="O76" s="113"/>
      <c r="Q76" s="88"/>
      <c r="R76" s="88"/>
      <c r="S76" s="88"/>
      <c r="T76" s="88"/>
    </row>
    <row r="77" spans="2:20" ht="22.15" customHeight="1">
      <c r="B77" s="102"/>
      <c r="C77" s="601" t="s">
        <v>143</v>
      </c>
      <c r="D77" s="602"/>
      <c r="E77" s="432"/>
      <c r="F77" s="343" t="s">
        <v>121</v>
      </c>
      <c r="G77" s="107"/>
      <c r="H77" s="107"/>
      <c r="I77" s="380"/>
      <c r="J77" s="107"/>
      <c r="K77" s="384"/>
      <c r="L77" s="378"/>
      <c r="N77" s="475"/>
      <c r="O77" s="113"/>
      <c r="Q77" s="88"/>
      <c r="R77" s="88"/>
      <c r="S77" s="88"/>
      <c r="T77" s="88"/>
    </row>
    <row r="78" spans="2:20" ht="22.15" customHeight="1">
      <c r="B78" s="102"/>
      <c r="C78" s="601" t="s">
        <v>144</v>
      </c>
      <c r="D78" s="602"/>
      <c r="E78" s="432"/>
      <c r="F78" s="275"/>
      <c r="G78" s="107"/>
      <c r="H78" s="107"/>
      <c r="I78" s="380"/>
      <c r="J78" s="107"/>
      <c r="K78" s="384"/>
      <c r="L78" s="378"/>
      <c r="N78" s="475"/>
      <c r="O78" s="113"/>
      <c r="Q78" s="88"/>
      <c r="R78" s="88"/>
      <c r="S78" s="88"/>
      <c r="T78" s="88"/>
    </row>
    <row r="79" spans="2:20" ht="22.15" customHeight="1">
      <c r="B79" s="102"/>
      <c r="C79" s="603" t="s">
        <v>145</v>
      </c>
      <c r="D79" s="604"/>
      <c r="E79" s="432"/>
      <c r="F79" s="343" t="s">
        <v>121</v>
      </c>
      <c r="G79" s="107"/>
      <c r="H79" s="107"/>
      <c r="I79" s="380"/>
      <c r="J79" s="107"/>
      <c r="K79" s="384"/>
      <c r="L79" s="378"/>
      <c r="N79" s="475"/>
      <c r="O79" s="113"/>
      <c r="Q79" s="88"/>
      <c r="R79" s="88"/>
      <c r="S79" s="88"/>
      <c r="T79" s="88"/>
    </row>
    <row r="80" spans="2:20" ht="22.15" customHeight="1">
      <c r="B80" s="102"/>
      <c r="C80" s="599" t="s">
        <v>21</v>
      </c>
      <c r="D80" s="600"/>
      <c r="E80" s="343"/>
      <c r="F80" s="107"/>
      <c r="G80" s="107"/>
      <c r="H80" s="107"/>
      <c r="I80" s="107"/>
      <c r="J80" s="107"/>
      <c r="K80" s="107"/>
      <c r="L80" s="378"/>
      <c r="N80" s="475"/>
      <c r="O80" s="113"/>
      <c r="Q80" s="88"/>
      <c r="R80" s="88"/>
      <c r="S80" s="88"/>
      <c r="T80" s="88"/>
    </row>
    <row r="81" spans="2:20" ht="22.15" customHeight="1">
      <c r="B81" s="102">
        <v>2</v>
      </c>
      <c r="C81" s="471" t="str">
        <f>+C13</f>
        <v>หมวดงานปรับปรุงสนามมวย</v>
      </c>
      <c r="D81" s="474"/>
      <c r="E81" s="105"/>
      <c r="F81" s="343"/>
      <c r="G81" s="107"/>
      <c r="H81" s="107"/>
      <c r="I81" s="380"/>
      <c r="J81" s="107"/>
      <c r="K81" s="384"/>
      <c r="L81" s="378"/>
      <c r="N81" s="475"/>
      <c r="O81" s="113"/>
      <c r="Q81" s="88"/>
      <c r="R81" s="88"/>
      <c r="S81" s="88"/>
      <c r="T81" s="88"/>
    </row>
    <row r="82" spans="2:20" ht="22.15" customHeight="1">
      <c r="B82" s="102"/>
      <c r="C82" s="597" t="s">
        <v>214</v>
      </c>
      <c r="D82" s="598"/>
      <c r="E82" s="105"/>
      <c r="F82" s="343"/>
      <c r="G82" s="107"/>
      <c r="H82" s="107"/>
      <c r="I82" s="380"/>
      <c r="J82" s="107"/>
      <c r="K82" s="405"/>
      <c r="L82" s="378"/>
      <c r="M82" s="457"/>
      <c r="N82" s="475"/>
      <c r="O82" s="113"/>
      <c r="Q82" s="88"/>
      <c r="R82" s="88"/>
      <c r="S82" s="88"/>
      <c r="T82" s="88"/>
    </row>
    <row r="83" spans="2:20" ht="22.15" customHeight="1">
      <c r="B83" s="102"/>
      <c r="C83" s="605" t="s">
        <v>152</v>
      </c>
      <c r="D83" s="606"/>
      <c r="E83" s="431"/>
      <c r="F83" s="395" t="s">
        <v>125</v>
      </c>
      <c r="G83" s="107"/>
      <c r="H83" s="107"/>
      <c r="I83" s="380"/>
      <c r="J83" s="107"/>
      <c r="K83" s="384"/>
      <c r="L83" s="378"/>
      <c r="M83" s="457"/>
      <c r="N83" s="475"/>
      <c r="O83" s="113"/>
      <c r="Q83" s="88"/>
      <c r="R83" s="88"/>
      <c r="S83" s="88"/>
      <c r="T83" s="88"/>
    </row>
    <row r="84" spans="2:20" ht="22.15" customHeight="1">
      <c r="B84" s="102"/>
      <c r="C84" s="476" t="s">
        <v>184</v>
      </c>
      <c r="D84" s="477"/>
      <c r="E84" s="431"/>
      <c r="F84" s="395" t="s">
        <v>171</v>
      </c>
      <c r="G84" s="107"/>
      <c r="H84" s="107"/>
      <c r="I84" s="380"/>
      <c r="J84" s="107"/>
      <c r="K84" s="384"/>
      <c r="L84" s="378"/>
      <c r="M84" s="457"/>
      <c r="N84" s="475"/>
      <c r="O84" s="113"/>
      <c r="Q84" s="88"/>
      <c r="R84" s="88"/>
      <c r="S84" s="88"/>
      <c r="T84" s="88"/>
    </row>
    <row r="85" spans="2:20" ht="22.15" customHeight="1">
      <c r="B85" s="102"/>
      <c r="C85" s="476" t="s">
        <v>183</v>
      </c>
      <c r="D85" s="477"/>
      <c r="E85" s="431"/>
      <c r="F85" s="395"/>
      <c r="G85" s="107"/>
      <c r="H85" s="107"/>
      <c r="I85" s="380"/>
      <c r="J85" s="107"/>
      <c r="K85" s="384"/>
      <c r="L85" s="378"/>
      <c r="M85" s="457"/>
      <c r="N85" s="475"/>
      <c r="O85" s="113"/>
      <c r="Q85" s="88"/>
      <c r="R85" s="88"/>
      <c r="S85" s="88"/>
      <c r="T85" s="88"/>
    </row>
    <row r="86" spans="2:20" ht="22.15" customHeight="1">
      <c r="B86" s="102"/>
      <c r="C86" s="605" t="s">
        <v>153</v>
      </c>
      <c r="D86" s="606"/>
      <c r="E86" s="431"/>
      <c r="F86" s="395" t="s">
        <v>125</v>
      </c>
      <c r="G86" s="107"/>
      <c r="H86" s="107"/>
      <c r="I86" s="380"/>
      <c r="J86" s="107"/>
      <c r="K86" s="384"/>
      <c r="L86" s="378"/>
      <c r="M86" s="457"/>
      <c r="N86" s="475"/>
      <c r="O86" s="113"/>
      <c r="Q86" s="88"/>
      <c r="R86" s="88"/>
      <c r="S86" s="88"/>
      <c r="T86" s="88"/>
    </row>
    <row r="87" spans="2:20" ht="22.15" customHeight="1">
      <c r="B87" s="102"/>
      <c r="C87" s="605" t="s">
        <v>154</v>
      </c>
      <c r="D87" s="606"/>
      <c r="E87" s="431"/>
      <c r="F87" s="395" t="s">
        <v>125</v>
      </c>
      <c r="G87" s="107"/>
      <c r="H87" s="107"/>
      <c r="I87" s="380"/>
      <c r="J87" s="107"/>
      <c r="K87" s="384"/>
      <c r="L87" s="378"/>
      <c r="M87" s="457"/>
      <c r="N87" s="475"/>
      <c r="O87" s="113"/>
      <c r="Q87" s="88"/>
      <c r="R87" s="88"/>
      <c r="S87" s="88"/>
      <c r="T87" s="88"/>
    </row>
    <row r="88" spans="2:20" ht="22.15" customHeight="1">
      <c r="B88" s="102"/>
      <c r="C88" s="607" t="s">
        <v>192</v>
      </c>
      <c r="D88" s="608"/>
      <c r="E88" s="431"/>
      <c r="F88" s="395" t="s">
        <v>12</v>
      </c>
      <c r="G88" s="107"/>
      <c r="H88" s="107"/>
      <c r="I88" s="380"/>
      <c r="J88" s="107"/>
      <c r="K88" s="384"/>
      <c r="L88" s="378"/>
      <c r="M88" s="457"/>
      <c r="N88" s="475"/>
      <c r="O88" s="113"/>
      <c r="P88" s="113" t="s">
        <v>173</v>
      </c>
      <c r="Q88" s="88" t="s">
        <v>174</v>
      </c>
      <c r="R88" s="88" t="s">
        <v>175</v>
      </c>
      <c r="S88" s="88"/>
      <c r="T88" s="88"/>
    </row>
    <row r="89" spans="2:20" ht="22.15" customHeight="1">
      <c r="B89" s="102"/>
      <c r="C89" s="607" t="s">
        <v>155</v>
      </c>
      <c r="D89" s="608"/>
      <c r="E89" s="431"/>
      <c r="F89" s="395" t="s">
        <v>12</v>
      </c>
      <c r="G89" s="107"/>
      <c r="H89" s="107"/>
      <c r="I89" s="380"/>
      <c r="J89" s="107"/>
      <c r="K89" s="384"/>
      <c r="L89" s="378"/>
      <c r="M89" s="457"/>
      <c r="N89" s="475"/>
      <c r="O89" s="113"/>
      <c r="Q89" s="88"/>
      <c r="R89" s="88"/>
      <c r="S89" s="88"/>
      <c r="T89" s="88"/>
    </row>
    <row r="90" spans="2:20" ht="22.15" customHeight="1">
      <c r="B90" s="102"/>
      <c r="C90" s="609" t="s">
        <v>156</v>
      </c>
      <c r="D90" s="610"/>
      <c r="E90" s="431"/>
      <c r="F90" s="395" t="s">
        <v>125</v>
      </c>
      <c r="G90" s="107"/>
      <c r="H90" s="107"/>
      <c r="I90" s="380"/>
      <c r="J90" s="107"/>
      <c r="K90" s="384"/>
      <c r="L90" s="378"/>
      <c r="M90" s="457"/>
      <c r="N90" s="475"/>
      <c r="O90" s="113"/>
      <c r="P90" s="88">
        <f>25*0.4*0.4*0.3</f>
        <v>1.2</v>
      </c>
      <c r="Q90" s="88">
        <f>0.4*0.5*20*10</f>
        <v>40</v>
      </c>
      <c r="R90" s="88">
        <f>0.15*20*20</f>
        <v>60</v>
      </c>
      <c r="S90" s="88"/>
      <c r="T90" s="88">
        <f>+SUM(N90:R90)</f>
        <v>101.2</v>
      </c>
    </row>
    <row r="91" spans="2:20" ht="22.15" customHeight="1">
      <c r="B91" s="102"/>
      <c r="C91" s="609" t="s">
        <v>157</v>
      </c>
      <c r="D91" s="610"/>
      <c r="E91" s="431"/>
      <c r="F91" s="395"/>
      <c r="G91" s="107"/>
      <c r="H91" s="107"/>
      <c r="I91" s="380"/>
      <c r="J91" s="107"/>
      <c r="K91" s="384"/>
      <c r="L91" s="378"/>
      <c r="M91" s="457"/>
      <c r="N91" s="475"/>
      <c r="O91" s="113"/>
      <c r="Q91" s="88"/>
      <c r="R91" s="88"/>
      <c r="S91" s="88"/>
      <c r="T91" s="88"/>
    </row>
    <row r="92" spans="2:20" ht="22.15" customHeight="1">
      <c r="B92" s="102"/>
      <c r="C92" s="478"/>
      <c r="D92" s="448" t="s">
        <v>185</v>
      </c>
      <c r="E92" s="431"/>
      <c r="F92" s="344" t="s">
        <v>161</v>
      </c>
      <c r="G92" s="107"/>
      <c r="H92" s="107"/>
      <c r="I92" s="380"/>
      <c r="J92" s="107"/>
      <c r="K92" s="384"/>
      <c r="L92" s="378"/>
      <c r="M92" s="457"/>
      <c r="N92" s="475"/>
      <c r="O92" s="113"/>
      <c r="Q92" s="88"/>
      <c r="R92" s="88"/>
      <c r="S92" s="88"/>
      <c r="T92" s="88"/>
    </row>
    <row r="93" spans="2:20" ht="22.15" customHeight="1">
      <c r="B93" s="102"/>
      <c r="C93" s="478"/>
      <c r="D93" s="448" t="s">
        <v>176</v>
      </c>
      <c r="E93" s="431"/>
      <c r="F93" s="344" t="s">
        <v>161</v>
      </c>
      <c r="G93" s="107"/>
      <c r="H93" s="107"/>
      <c r="I93" s="380"/>
      <c r="J93" s="107"/>
      <c r="K93" s="384"/>
      <c r="L93" s="378"/>
      <c r="M93" s="457"/>
      <c r="N93" s="475"/>
      <c r="O93" s="113"/>
      <c r="Q93" s="88"/>
      <c r="R93" s="88"/>
      <c r="S93" s="88"/>
      <c r="T93" s="88"/>
    </row>
    <row r="94" spans="2:20" ht="22.15" customHeight="1">
      <c r="B94" s="102"/>
      <c r="C94" s="447"/>
      <c r="D94" s="448" t="s">
        <v>158</v>
      </c>
      <c r="E94" s="431"/>
      <c r="F94" s="344" t="s">
        <v>161</v>
      </c>
      <c r="G94" s="107"/>
      <c r="H94" s="107"/>
      <c r="I94" s="380"/>
      <c r="J94" s="107"/>
      <c r="K94" s="384"/>
      <c r="L94" s="378"/>
      <c r="M94" s="457"/>
      <c r="N94" s="475"/>
      <c r="O94" s="113"/>
      <c r="Q94" s="88"/>
      <c r="R94" s="88"/>
      <c r="S94" s="88"/>
      <c r="T94" s="88"/>
    </row>
    <row r="95" spans="2:20" ht="22.15" customHeight="1">
      <c r="B95" s="102"/>
      <c r="C95" s="447"/>
      <c r="D95" s="448" t="s">
        <v>186</v>
      </c>
      <c r="E95" s="432"/>
      <c r="F95" s="344" t="s">
        <v>161</v>
      </c>
      <c r="G95" s="416"/>
      <c r="H95" s="107"/>
      <c r="I95" s="380"/>
      <c r="J95" s="107"/>
      <c r="K95" s="384"/>
      <c r="L95" s="378"/>
      <c r="M95" s="457"/>
      <c r="N95" s="475"/>
      <c r="O95" s="113"/>
      <c r="Q95" s="88"/>
      <c r="R95" s="88"/>
      <c r="S95" s="88"/>
      <c r="T95" s="88"/>
    </row>
    <row r="96" spans="2:20" ht="22.15" customHeight="1">
      <c r="B96" s="102"/>
      <c r="C96" s="447"/>
      <c r="D96" s="448" t="s">
        <v>187</v>
      </c>
      <c r="E96" s="432"/>
      <c r="F96" s="344" t="s">
        <v>161</v>
      </c>
      <c r="G96" s="416"/>
      <c r="H96" s="107"/>
      <c r="I96" s="380"/>
      <c r="J96" s="107"/>
      <c r="K96" s="384"/>
      <c r="L96" s="378"/>
      <c r="M96" s="457"/>
      <c r="N96" s="475"/>
      <c r="O96" s="113"/>
      <c r="Q96" s="88"/>
      <c r="R96" s="88"/>
      <c r="S96" s="88"/>
      <c r="T96" s="88"/>
    </row>
    <row r="97" spans="2:20" ht="22.15" customHeight="1">
      <c r="B97" s="102"/>
      <c r="C97" s="447" t="s">
        <v>159</v>
      </c>
      <c r="D97" s="415"/>
      <c r="E97" s="431"/>
      <c r="F97" s="344" t="s">
        <v>161</v>
      </c>
      <c r="G97" s="341"/>
      <c r="H97" s="107"/>
      <c r="I97" s="341"/>
      <c r="J97" s="107"/>
      <c r="K97" s="384"/>
      <c r="L97" s="378"/>
      <c r="M97" s="457"/>
      <c r="N97" s="475"/>
      <c r="O97" s="113"/>
      <c r="Q97" s="88"/>
      <c r="R97" s="88"/>
      <c r="S97" s="88"/>
      <c r="T97" s="88"/>
    </row>
    <row r="98" spans="2:20" ht="22.15" customHeight="1">
      <c r="B98" s="102"/>
      <c r="C98" s="447" t="s">
        <v>160</v>
      </c>
      <c r="D98" s="415"/>
      <c r="E98" s="105"/>
      <c r="F98" s="344" t="s">
        <v>161</v>
      </c>
      <c r="G98" s="105"/>
      <c r="H98" s="107"/>
      <c r="I98" s="105"/>
      <c r="J98" s="107"/>
      <c r="K98" s="384"/>
      <c r="L98" s="378"/>
      <c r="M98" s="457"/>
      <c r="N98" s="475"/>
      <c r="O98" s="113"/>
      <c r="Q98" s="88"/>
      <c r="R98" s="88"/>
      <c r="S98" s="88"/>
      <c r="T98" s="88"/>
    </row>
    <row r="99" spans="2:20" ht="22.15" customHeight="1">
      <c r="B99" s="102"/>
      <c r="C99" s="447" t="s">
        <v>193</v>
      </c>
      <c r="D99" s="449"/>
      <c r="E99" s="105"/>
      <c r="F99" s="344" t="s">
        <v>163</v>
      </c>
      <c r="G99" s="105"/>
      <c r="H99" s="107"/>
      <c r="I99" s="105"/>
      <c r="J99" s="107"/>
      <c r="K99" s="384"/>
      <c r="L99" s="378"/>
      <c r="M99" s="457"/>
      <c r="N99" s="475"/>
      <c r="O99" s="113"/>
      <c r="Q99" s="88"/>
      <c r="R99" s="88"/>
      <c r="S99" s="88"/>
      <c r="T99" s="88"/>
    </row>
    <row r="100" spans="2:20" ht="22.15" customHeight="1">
      <c r="B100" s="102"/>
      <c r="C100" s="423" t="s">
        <v>162</v>
      </c>
      <c r="D100" s="479"/>
      <c r="E100" s="431"/>
      <c r="F100" s="344" t="s">
        <v>161</v>
      </c>
      <c r="G100" s="105"/>
      <c r="H100" s="107"/>
      <c r="I100" s="105"/>
      <c r="J100" s="107"/>
      <c r="K100" s="384"/>
      <c r="L100" s="378"/>
      <c r="M100" s="457"/>
      <c r="N100" s="475"/>
      <c r="O100" s="113"/>
      <c r="Q100" s="88"/>
      <c r="R100" s="88"/>
      <c r="S100" s="88"/>
      <c r="T100" s="88"/>
    </row>
    <row r="101" spans="2:20" ht="22.15" customHeight="1">
      <c r="B101" s="102"/>
      <c r="C101" s="423" t="s">
        <v>164</v>
      </c>
      <c r="D101" s="479"/>
      <c r="E101" s="431"/>
      <c r="F101" s="344" t="s">
        <v>161</v>
      </c>
      <c r="G101" s="105"/>
      <c r="H101" s="107"/>
      <c r="I101" s="105"/>
      <c r="J101" s="107"/>
      <c r="K101" s="384"/>
      <c r="L101" s="378"/>
      <c r="M101" s="457"/>
      <c r="N101" s="475"/>
      <c r="O101" s="113"/>
      <c r="Q101" s="88"/>
      <c r="R101" s="88"/>
      <c r="S101" s="88"/>
      <c r="T101" s="88"/>
    </row>
    <row r="102" spans="2:20" ht="22.15" customHeight="1">
      <c r="B102" s="102"/>
      <c r="C102" s="423" t="s">
        <v>165</v>
      </c>
      <c r="D102" s="479"/>
      <c r="E102" s="431"/>
      <c r="F102" s="344" t="s">
        <v>161</v>
      </c>
      <c r="G102" s="105"/>
      <c r="H102" s="107"/>
      <c r="I102" s="105"/>
      <c r="J102" s="107"/>
      <c r="K102" s="384"/>
      <c r="L102" s="378"/>
      <c r="M102" s="457"/>
      <c r="N102" s="475"/>
      <c r="O102" s="113"/>
      <c r="Q102" s="88"/>
      <c r="R102" s="88"/>
      <c r="S102" s="88"/>
      <c r="T102" s="88"/>
    </row>
    <row r="103" spans="2:20" ht="22.15" customHeight="1">
      <c r="B103" s="102"/>
      <c r="C103" s="423" t="s">
        <v>188</v>
      </c>
      <c r="D103" s="479"/>
      <c r="E103" s="431"/>
      <c r="F103" s="344" t="s">
        <v>161</v>
      </c>
      <c r="G103" s="105"/>
      <c r="H103" s="107"/>
      <c r="I103" s="105"/>
      <c r="J103" s="107"/>
      <c r="K103" s="384"/>
      <c r="L103" s="378"/>
      <c r="M103" s="457"/>
      <c r="N103" s="475"/>
      <c r="O103" s="113"/>
      <c r="Q103" s="88"/>
      <c r="R103" s="88"/>
      <c r="S103" s="88"/>
      <c r="T103" s="88"/>
    </row>
    <row r="104" spans="2:20" ht="22.15" customHeight="1">
      <c r="B104" s="102"/>
      <c r="C104" s="423" t="s">
        <v>166</v>
      </c>
      <c r="D104" s="479"/>
      <c r="E104" s="434"/>
      <c r="F104" s="417" t="s">
        <v>122</v>
      </c>
      <c r="G104" s="418"/>
      <c r="H104" s="107"/>
      <c r="I104" s="419"/>
      <c r="J104" s="107"/>
      <c r="K104" s="384"/>
      <c r="L104" s="378"/>
      <c r="M104" s="457"/>
      <c r="N104" s="475"/>
      <c r="O104" s="113"/>
      <c r="Q104" s="88"/>
      <c r="R104" s="88"/>
      <c r="S104" s="88"/>
      <c r="T104" s="88"/>
    </row>
    <row r="105" spans="2:20" ht="22.15" customHeight="1">
      <c r="B105" s="102"/>
      <c r="C105" s="423" t="s">
        <v>167</v>
      </c>
      <c r="D105" s="479"/>
      <c r="E105" s="434"/>
      <c r="F105" s="417" t="s">
        <v>122</v>
      </c>
      <c r="G105" s="418"/>
      <c r="H105" s="107"/>
      <c r="I105" s="418"/>
      <c r="J105" s="107"/>
      <c r="K105" s="384"/>
      <c r="L105" s="378"/>
      <c r="M105" s="457"/>
      <c r="N105" s="475"/>
      <c r="O105" s="113"/>
      <c r="Q105" s="88"/>
      <c r="R105" s="88"/>
      <c r="S105" s="88"/>
      <c r="T105" s="88"/>
    </row>
    <row r="106" spans="2:20" ht="22.15" customHeight="1">
      <c r="B106" s="102"/>
      <c r="C106" s="421" t="s">
        <v>168</v>
      </c>
      <c r="D106" s="479"/>
      <c r="E106" s="434"/>
      <c r="F106" s="417" t="s">
        <v>161</v>
      </c>
      <c r="G106" s="418"/>
      <c r="H106" s="107"/>
      <c r="I106" s="418"/>
      <c r="J106" s="107"/>
      <c r="K106" s="384"/>
      <c r="L106" s="378"/>
      <c r="M106" s="457"/>
      <c r="N106" s="475"/>
      <c r="O106" s="113"/>
      <c r="Q106" s="88"/>
      <c r="R106" s="88"/>
      <c r="S106" s="88"/>
      <c r="T106" s="88"/>
    </row>
    <row r="107" spans="2:20" ht="22.15" customHeight="1">
      <c r="B107" s="102"/>
      <c r="C107" s="421" t="s">
        <v>169</v>
      </c>
      <c r="D107" s="479"/>
      <c r="E107" s="434"/>
      <c r="F107" s="417" t="s">
        <v>161</v>
      </c>
      <c r="G107" s="418"/>
      <c r="H107" s="107"/>
      <c r="I107" s="418"/>
      <c r="J107" s="107"/>
      <c r="K107" s="384"/>
      <c r="L107" s="378"/>
      <c r="M107" s="457"/>
      <c r="N107" s="475"/>
      <c r="O107" s="113"/>
      <c r="Q107" s="88"/>
      <c r="R107" s="88"/>
      <c r="S107" s="88"/>
      <c r="T107" s="88"/>
    </row>
    <row r="108" spans="2:20" ht="22.15" customHeight="1">
      <c r="B108" s="102"/>
      <c r="C108" s="421" t="s">
        <v>170</v>
      </c>
      <c r="D108" s="479"/>
      <c r="E108" s="434"/>
      <c r="F108" s="417" t="s">
        <v>12</v>
      </c>
      <c r="G108" s="418"/>
      <c r="H108" s="107"/>
      <c r="I108" s="105"/>
      <c r="J108" s="107"/>
      <c r="K108" s="384"/>
      <c r="L108" s="378"/>
      <c r="M108" s="457"/>
      <c r="N108" s="475"/>
      <c r="O108" s="113"/>
      <c r="Q108" s="88"/>
      <c r="R108" s="88"/>
      <c r="S108" s="88"/>
      <c r="T108" s="88"/>
    </row>
    <row r="109" spans="2:20" ht="22.15" customHeight="1">
      <c r="B109" s="102"/>
      <c r="C109" s="421" t="s">
        <v>212</v>
      </c>
      <c r="D109" s="479"/>
      <c r="E109" s="434"/>
      <c r="F109" s="417" t="s">
        <v>177</v>
      </c>
      <c r="G109" s="418"/>
      <c r="H109" s="107"/>
      <c r="I109" s="105"/>
      <c r="J109" s="107"/>
      <c r="K109" s="384"/>
      <c r="L109" s="378"/>
      <c r="M109" s="457"/>
      <c r="N109" s="475"/>
      <c r="O109" s="113"/>
      <c r="Q109" s="88"/>
      <c r="R109" s="88"/>
      <c r="S109" s="88"/>
      <c r="T109" s="88"/>
    </row>
    <row r="110" spans="2:20" ht="22.15" customHeight="1">
      <c r="B110" s="102"/>
      <c r="C110" s="424" t="s">
        <v>211</v>
      </c>
      <c r="D110" s="383"/>
      <c r="E110" s="425"/>
      <c r="F110" s="417" t="s">
        <v>12</v>
      </c>
      <c r="G110" s="420"/>
      <c r="H110" s="426"/>
      <c r="I110" s="426"/>
      <c r="J110" s="426"/>
      <c r="K110" s="426"/>
      <c r="L110" s="378"/>
      <c r="M110" s="457"/>
      <c r="N110" s="475"/>
      <c r="O110" s="113"/>
      <c r="Q110" s="88"/>
      <c r="R110" s="88"/>
      <c r="S110" s="88"/>
      <c r="T110" s="88"/>
    </row>
    <row r="111" spans="2:20" ht="22.15" customHeight="1">
      <c r="B111" s="102"/>
      <c r="C111" s="465"/>
      <c r="D111" s="466"/>
      <c r="E111" s="425"/>
      <c r="F111" s="417"/>
      <c r="G111" s="420"/>
      <c r="H111" s="426"/>
      <c r="I111" s="426"/>
      <c r="J111" s="426"/>
      <c r="K111" s="426"/>
      <c r="L111" s="378"/>
      <c r="M111" s="457"/>
      <c r="N111" s="475"/>
      <c r="O111" s="113"/>
      <c r="Q111" s="88"/>
      <c r="R111" s="88"/>
      <c r="S111" s="88"/>
      <c r="T111" s="88"/>
    </row>
    <row r="112" spans="2:20" ht="22.15" customHeight="1">
      <c r="B112" s="102"/>
      <c r="C112" s="597" t="s">
        <v>204</v>
      </c>
      <c r="D112" s="598"/>
      <c r="E112" s="425"/>
      <c r="F112" s="417"/>
      <c r="G112" s="420"/>
      <c r="H112" s="426"/>
      <c r="I112" s="426"/>
      <c r="J112" s="426"/>
      <c r="K112" s="426"/>
      <c r="L112" s="378"/>
      <c r="M112" s="457"/>
      <c r="N112" s="475"/>
      <c r="O112" s="113"/>
      <c r="Q112" s="88"/>
      <c r="R112" s="88"/>
      <c r="S112" s="88"/>
      <c r="T112" s="88"/>
    </row>
    <row r="113" spans="2:20" ht="22.15" customHeight="1">
      <c r="B113" s="102"/>
      <c r="C113" s="436" t="s">
        <v>200</v>
      </c>
      <c r="D113" s="470"/>
      <c r="E113" s="431"/>
      <c r="F113" s="328" t="s">
        <v>125</v>
      </c>
      <c r="G113" s="107"/>
      <c r="H113" s="107"/>
      <c r="I113" s="380"/>
      <c r="J113" s="107"/>
      <c r="K113" s="384"/>
      <c r="L113" s="378"/>
      <c r="M113" s="457"/>
      <c r="N113" s="475"/>
      <c r="O113" s="113"/>
      <c r="Q113" s="88"/>
      <c r="R113" s="88"/>
      <c r="S113" s="88"/>
      <c r="T113" s="88"/>
    </row>
    <row r="114" spans="2:20" ht="22.15" customHeight="1">
      <c r="B114" s="102"/>
      <c r="C114" s="436" t="s">
        <v>205</v>
      </c>
      <c r="D114" s="437"/>
      <c r="E114" s="431"/>
      <c r="F114" s="328" t="s">
        <v>125</v>
      </c>
      <c r="G114" s="107"/>
      <c r="H114" s="107"/>
      <c r="I114" s="380"/>
      <c r="J114" s="107"/>
      <c r="K114" s="384"/>
      <c r="L114" s="378"/>
      <c r="M114" s="457"/>
      <c r="N114" s="475"/>
      <c r="O114" s="113"/>
      <c r="Q114" s="88"/>
      <c r="R114" s="88"/>
      <c r="S114" s="88"/>
      <c r="T114" s="88"/>
    </row>
    <row r="115" spans="2:20" ht="22.15" customHeight="1">
      <c r="B115" s="102"/>
      <c r="C115" s="436" t="s">
        <v>201</v>
      </c>
      <c r="D115" s="437"/>
      <c r="E115" s="431"/>
      <c r="F115" s="328" t="s">
        <v>12</v>
      </c>
      <c r="G115" s="107"/>
      <c r="H115" s="107"/>
      <c r="I115" s="380"/>
      <c r="J115" s="107"/>
      <c r="K115" s="384"/>
      <c r="L115" s="378"/>
      <c r="M115" s="457"/>
      <c r="N115" s="475"/>
      <c r="O115" s="113"/>
      <c r="Q115" s="88"/>
      <c r="R115" s="88"/>
      <c r="S115" s="88"/>
      <c r="T115" s="88"/>
    </row>
    <row r="116" spans="2:20" ht="22.15" customHeight="1">
      <c r="B116" s="102"/>
      <c r="C116" s="436" t="s">
        <v>160</v>
      </c>
      <c r="D116" s="437"/>
      <c r="E116" s="431"/>
      <c r="F116" s="328" t="s">
        <v>161</v>
      </c>
      <c r="G116" s="105"/>
      <c r="H116" s="107"/>
      <c r="I116" s="105"/>
      <c r="J116" s="107"/>
      <c r="K116" s="384"/>
      <c r="L116" s="378"/>
      <c r="M116" s="457"/>
      <c r="N116" s="475"/>
      <c r="O116" s="113"/>
      <c r="Q116" s="88"/>
      <c r="R116" s="88"/>
      <c r="S116" s="88"/>
      <c r="T116" s="88"/>
    </row>
    <row r="117" spans="2:20" ht="22.15" customHeight="1">
      <c r="B117" s="102"/>
      <c r="C117" s="447" t="s">
        <v>202</v>
      </c>
      <c r="D117" s="448" t="s">
        <v>186</v>
      </c>
      <c r="E117" s="431"/>
      <c r="F117" s="328" t="s">
        <v>129</v>
      </c>
      <c r="G117" s="416"/>
      <c r="H117" s="107"/>
      <c r="I117" s="380"/>
      <c r="J117" s="107"/>
      <c r="K117" s="384"/>
      <c r="L117" s="378"/>
      <c r="M117" s="457"/>
      <c r="N117" s="475"/>
      <c r="O117" s="113"/>
      <c r="Q117" s="88"/>
      <c r="R117" s="88"/>
      <c r="S117" s="88"/>
      <c r="T117" s="88"/>
    </row>
    <row r="118" spans="2:20" ht="22.15" customHeight="1">
      <c r="B118" s="102"/>
      <c r="C118" s="447" t="s">
        <v>202</v>
      </c>
      <c r="D118" s="448" t="s">
        <v>187</v>
      </c>
      <c r="E118" s="431"/>
      <c r="F118" s="328" t="s">
        <v>129</v>
      </c>
      <c r="G118" s="416"/>
      <c r="H118" s="107"/>
      <c r="I118" s="380"/>
      <c r="J118" s="107"/>
      <c r="K118" s="384"/>
      <c r="L118" s="378"/>
      <c r="M118" s="457"/>
      <c r="N118" s="475"/>
      <c r="O118" s="113"/>
      <c r="Q118" s="88"/>
      <c r="R118" s="88"/>
      <c r="S118" s="88"/>
      <c r="T118" s="88"/>
    </row>
    <row r="119" spans="2:20" ht="22.15" customHeight="1">
      <c r="B119" s="102"/>
      <c r="C119" s="436" t="s">
        <v>159</v>
      </c>
      <c r="D119" s="437"/>
      <c r="E119" s="431"/>
      <c r="F119" s="328" t="s">
        <v>161</v>
      </c>
      <c r="G119" s="341"/>
      <c r="H119" s="107"/>
      <c r="I119" s="341"/>
      <c r="J119" s="107"/>
      <c r="K119" s="384"/>
      <c r="L119" s="378"/>
      <c r="M119" s="457"/>
      <c r="N119" s="475"/>
      <c r="O119" s="113"/>
      <c r="Q119" s="88"/>
      <c r="R119" s="88"/>
      <c r="S119" s="88"/>
      <c r="T119" s="88"/>
    </row>
    <row r="120" spans="2:20" ht="22.15" customHeight="1">
      <c r="B120" s="102"/>
      <c r="C120" s="436" t="s">
        <v>191</v>
      </c>
      <c r="D120" s="437"/>
      <c r="E120" s="431"/>
      <c r="F120" s="328" t="s">
        <v>177</v>
      </c>
      <c r="G120" s="107"/>
      <c r="H120" s="107"/>
      <c r="I120" s="380"/>
      <c r="J120" s="107"/>
      <c r="K120" s="384"/>
      <c r="L120" s="378"/>
      <c r="M120" s="457"/>
      <c r="N120" s="475"/>
      <c r="O120" s="113"/>
      <c r="Q120" s="88"/>
      <c r="R120" s="88"/>
      <c r="S120" s="88"/>
      <c r="T120" s="88"/>
    </row>
    <row r="121" spans="2:20" ht="22.15" customHeight="1">
      <c r="B121" s="102"/>
      <c r="C121" s="436" t="s">
        <v>206</v>
      </c>
      <c r="D121" s="437"/>
      <c r="E121" s="431"/>
      <c r="F121" s="328" t="s">
        <v>129</v>
      </c>
      <c r="G121" s="107"/>
      <c r="H121" s="107"/>
      <c r="I121" s="380"/>
      <c r="J121" s="107"/>
      <c r="K121" s="384"/>
      <c r="L121" s="378"/>
      <c r="M121" s="457"/>
      <c r="N121" s="454"/>
      <c r="O121" s="113"/>
      <c r="Q121" s="88"/>
      <c r="R121" s="88"/>
      <c r="S121" s="88"/>
      <c r="T121" s="88"/>
    </row>
    <row r="122" spans="2:20" ht="22.15" customHeight="1">
      <c r="B122" s="102"/>
      <c r="C122" s="473"/>
      <c r="D122" s="480" t="s">
        <v>21</v>
      </c>
      <c r="E122" s="105"/>
      <c r="F122" s="343"/>
      <c r="G122" s="107"/>
      <c r="H122" s="107"/>
      <c r="I122" s="380"/>
      <c r="J122" s="107"/>
      <c r="K122" s="107"/>
      <c r="L122" s="378"/>
      <c r="M122" s="457"/>
      <c r="N122" s="475"/>
      <c r="O122" s="113"/>
      <c r="Q122" s="88"/>
      <c r="R122" s="88"/>
      <c r="S122" s="88"/>
      <c r="T122" s="88"/>
    </row>
    <row r="123" spans="2:20" ht="22.15" customHeight="1">
      <c r="B123" s="102"/>
      <c r="C123" s="473"/>
      <c r="D123" s="480"/>
      <c r="E123" s="105"/>
      <c r="F123" s="343"/>
      <c r="G123" s="107"/>
      <c r="H123" s="107"/>
      <c r="I123" s="380"/>
      <c r="J123" s="107"/>
      <c r="K123" s="405"/>
      <c r="L123" s="378"/>
      <c r="M123" s="457"/>
      <c r="N123" s="475"/>
      <c r="O123" s="113"/>
      <c r="Q123" s="88"/>
      <c r="R123" s="88"/>
      <c r="S123" s="88"/>
      <c r="T123" s="88"/>
    </row>
    <row r="124" spans="2:20" ht="22.15" customHeight="1">
      <c r="B124" s="102"/>
      <c r="C124" s="473"/>
      <c r="D124" s="480"/>
      <c r="E124" s="105"/>
      <c r="F124" s="343"/>
      <c r="G124" s="107"/>
      <c r="H124" s="107"/>
      <c r="I124" s="380"/>
      <c r="J124" s="107"/>
      <c r="K124" s="405"/>
      <c r="L124" s="378"/>
      <c r="M124" s="457"/>
      <c r="N124" s="475"/>
      <c r="O124" s="113"/>
      <c r="Q124" s="88"/>
      <c r="R124" s="88"/>
      <c r="S124" s="88"/>
      <c r="T124" s="88"/>
    </row>
    <row r="125" spans="2:20" ht="22.15" customHeight="1">
      <c r="B125" s="102"/>
      <c r="C125" s="473"/>
      <c r="D125" s="480"/>
      <c r="E125" s="105"/>
      <c r="F125" s="343"/>
      <c r="G125" s="107"/>
      <c r="H125" s="107"/>
      <c r="I125" s="380"/>
      <c r="J125" s="107"/>
      <c r="K125" s="405"/>
      <c r="L125" s="378"/>
      <c r="M125" s="457"/>
      <c r="N125" s="475"/>
      <c r="O125" s="113"/>
      <c r="Q125" s="88"/>
      <c r="R125" s="88"/>
      <c r="S125" s="88"/>
      <c r="T125" s="88"/>
    </row>
    <row r="126" spans="2:20" ht="22.15" customHeight="1">
      <c r="B126" s="102"/>
      <c r="C126" s="473"/>
      <c r="D126" s="480"/>
      <c r="E126" s="105"/>
      <c r="F126" s="343"/>
      <c r="G126" s="107"/>
      <c r="H126" s="107"/>
      <c r="I126" s="380"/>
      <c r="J126" s="107"/>
      <c r="K126" s="405"/>
      <c r="L126" s="378"/>
      <c r="M126" s="457"/>
      <c r="N126" s="475"/>
      <c r="O126" s="113"/>
      <c r="Q126" s="88"/>
      <c r="R126" s="88"/>
      <c r="S126" s="88"/>
      <c r="T126" s="88"/>
    </row>
    <row r="127" spans="2:20" ht="22.15" customHeight="1">
      <c r="B127" s="102"/>
      <c r="C127" s="473"/>
      <c r="D127" s="480"/>
      <c r="E127" s="105"/>
      <c r="F127" s="343"/>
      <c r="G127" s="107"/>
      <c r="H127" s="107"/>
      <c r="I127" s="380"/>
      <c r="J127" s="107"/>
      <c r="K127" s="405"/>
      <c r="L127" s="378"/>
      <c r="M127" s="457"/>
      <c r="N127" s="475"/>
      <c r="O127" s="113"/>
      <c r="Q127" s="88"/>
      <c r="R127" s="88"/>
      <c r="S127" s="88"/>
      <c r="T127" s="88"/>
    </row>
    <row r="128" spans="2:20" ht="22.15" customHeight="1">
      <c r="B128" s="102"/>
      <c r="C128" s="473"/>
      <c r="D128" s="480"/>
      <c r="E128" s="105"/>
      <c r="F128" s="343"/>
      <c r="G128" s="107"/>
      <c r="H128" s="107"/>
      <c r="I128" s="380"/>
      <c r="J128" s="107"/>
      <c r="K128" s="405"/>
      <c r="L128" s="378"/>
      <c r="M128" s="457"/>
      <c r="N128" s="475"/>
      <c r="O128" s="113"/>
      <c r="Q128" s="88"/>
      <c r="R128" s="88"/>
      <c r="S128" s="88"/>
      <c r="T128" s="88"/>
    </row>
    <row r="129" spans="2:20" ht="22.15" customHeight="1">
      <c r="B129" s="102"/>
      <c r="C129" s="473"/>
      <c r="D129" s="480"/>
      <c r="E129" s="105"/>
      <c r="F129" s="343"/>
      <c r="G129" s="107"/>
      <c r="H129" s="107"/>
      <c r="I129" s="380"/>
      <c r="J129" s="107"/>
      <c r="K129" s="405"/>
      <c r="L129" s="378"/>
      <c r="M129" s="457"/>
      <c r="N129" s="475"/>
      <c r="O129" s="113"/>
      <c r="Q129" s="88"/>
      <c r="R129" s="88"/>
      <c r="S129" s="88"/>
      <c r="T129" s="88"/>
    </row>
    <row r="130" spans="2:20" ht="22.15" customHeight="1">
      <c r="B130" s="102"/>
      <c r="C130" s="473"/>
      <c r="D130" s="480"/>
      <c r="E130" s="105"/>
      <c r="F130" s="343"/>
      <c r="G130" s="107"/>
      <c r="H130" s="107"/>
      <c r="I130" s="380"/>
      <c r="J130" s="107"/>
      <c r="K130" s="405"/>
      <c r="L130" s="378"/>
      <c r="M130" s="457"/>
      <c r="N130" s="475"/>
      <c r="O130" s="113"/>
      <c r="Q130" s="88"/>
      <c r="R130" s="88"/>
      <c r="S130" s="88"/>
      <c r="T130" s="88"/>
    </row>
    <row r="131" spans="2:20" ht="22.15" customHeight="1">
      <c r="B131" s="102"/>
      <c r="C131" s="473"/>
      <c r="D131" s="480"/>
      <c r="E131" s="105"/>
      <c r="F131" s="343"/>
      <c r="G131" s="107"/>
      <c r="H131" s="107"/>
      <c r="I131" s="380"/>
      <c r="J131" s="107"/>
      <c r="K131" s="405"/>
      <c r="L131" s="378"/>
      <c r="M131" s="457"/>
      <c r="N131" s="475"/>
      <c r="O131" s="113"/>
      <c r="Q131" s="88"/>
      <c r="R131" s="88"/>
      <c r="S131" s="88"/>
      <c r="T131" s="88"/>
    </row>
    <row r="132" spans="2:20" ht="22.15" customHeight="1">
      <c r="B132" s="102"/>
      <c r="C132" s="473"/>
      <c r="D132" s="480"/>
      <c r="E132" s="105"/>
      <c r="F132" s="343"/>
      <c r="G132" s="107"/>
      <c r="H132" s="107"/>
      <c r="I132" s="380"/>
      <c r="J132" s="107"/>
      <c r="K132" s="405"/>
      <c r="L132" s="378"/>
      <c r="M132" s="457"/>
      <c r="N132" s="475"/>
      <c r="O132" s="113"/>
      <c r="Q132" s="88"/>
      <c r="R132" s="88"/>
      <c r="S132" s="88"/>
      <c r="T132" s="88"/>
    </row>
    <row r="133" spans="2:20" ht="22.15" customHeight="1">
      <c r="B133" s="102"/>
      <c r="C133" s="473"/>
      <c r="D133" s="480"/>
      <c r="E133" s="105"/>
      <c r="F133" s="343"/>
      <c r="G133" s="107"/>
      <c r="H133" s="107"/>
      <c r="I133" s="380"/>
      <c r="J133" s="107"/>
      <c r="K133" s="405"/>
      <c r="L133" s="378"/>
      <c r="M133" s="457"/>
      <c r="N133" s="475"/>
      <c r="O133" s="113"/>
      <c r="Q133" s="88"/>
      <c r="R133" s="88"/>
      <c r="S133" s="88"/>
      <c r="T133" s="88"/>
    </row>
    <row r="134" spans="2:20" ht="22.15" customHeight="1">
      <c r="B134" s="102"/>
      <c r="C134" s="473"/>
      <c r="D134" s="480"/>
      <c r="E134" s="105"/>
      <c r="F134" s="343"/>
      <c r="G134" s="107"/>
      <c r="H134" s="107"/>
      <c r="I134" s="380"/>
      <c r="J134" s="107"/>
      <c r="K134" s="405"/>
      <c r="L134" s="378"/>
      <c r="M134" s="457"/>
      <c r="N134" s="475"/>
      <c r="O134" s="113"/>
      <c r="Q134" s="88"/>
      <c r="R134" s="88"/>
      <c r="S134" s="88"/>
      <c r="T134" s="88"/>
    </row>
    <row r="135" spans="2:20" ht="22.15" customHeight="1">
      <c r="B135" s="102"/>
      <c r="C135" s="473"/>
      <c r="D135" s="480"/>
      <c r="E135" s="105"/>
      <c r="F135" s="343"/>
      <c r="G135" s="107"/>
      <c r="H135" s="107"/>
      <c r="I135" s="380"/>
      <c r="J135" s="107"/>
      <c r="K135" s="405"/>
      <c r="L135" s="378"/>
      <c r="M135" s="457"/>
      <c r="N135" s="475"/>
      <c r="O135" s="113"/>
      <c r="Q135" s="88"/>
      <c r="R135" s="88"/>
      <c r="S135" s="88"/>
      <c r="T135" s="88"/>
    </row>
    <row r="136" spans="2:20" ht="22.15" customHeight="1">
      <c r="B136" s="102"/>
      <c r="C136" s="473"/>
      <c r="D136" s="480"/>
      <c r="E136" s="105"/>
      <c r="F136" s="343"/>
      <c r="G136" s="107"/>
      <c r="H136" s="107"/>
      <c r="I136" s="380"/>
      <c r="J136" s="107"/>
      <c r="K136" s="405"/>
      <c r="L136" s="378"/>
      <c r="M136" s="457"/>
      <c r="N136" s="475"/>
      <c r="O136" s="113"/>
      <c r="Q136" s="88"/>
      <c r="R136" s="88"/>
      <c r="S136" s="88"/>
      <c r="T136" s="88"/>
    </row>
    <row r="137" spans="2:20" ht="22.15" customHeight="1">
      <c r="B137" s="102"/>
      <c r="C137" s="473"/>
      <c r="D137" s="480"/>
      <c r="E137" s="105"/>
      <c r="F137" s="343"/>
      <c r="G137" s="107"/>
      <c r="H137" s="107"/>
      <c r="I137" s="380"/>
      <c r="J137" s="107"/>
      <c r="K137" s="405"/>
      <c r="L137" s="378"/>
      <c r="M137" s="457"/>
      <c r="N137" s="475"/>
      <c r="O137" s="113"/>
      <c r="Q137" s="88"/>
      <c r="R137" s="88"/>
      <c r="S137" s="88"/>
      <c r="T137" s="88"/>
    </row>
    <row r="138" spans="2:20" ht="22.15" customHeight="1">
      <c r="B138" s="102"/>
      <c r="C138" s="473"/>
      <c r="D138" s="480"/>
      <c r="E138" s="105"/>
      <c r="F138" s="343"/>
      <c r="G138" s="107"/>
      <c r="H138" s="107"/>
      <c r="I138" s="380"/>
      <c r="J138" s="107"/>
      <c r="K138" s="405"/>
      <c r="L138" s="378"/>
      <c r="M138" s="457"/>
      <c r="N138" s="475"/>
      <c r="O138" s="113"/>
      <c r="Q138" s="88"/>
      <c r="R138" s="88"/>
      <c r="S138" s="88"/>
      <c r="T138" s="88"/>
    </row>
    <row r="139" spans="2:20" ht="22.15" customHeight="1">
      <c r="B139" s="102"/>
      <c r="C139" s="473"/>
      <c r="D139" s="480"/>
      <c r="E139" s="105"/>
      <c r="F139" s="343"/>
      <c r="G139" s="107"/>
      <c r="H139" s="107"/>
      <c r="I139" s="380"/>
      <c r="J139" s="107"/>
      <c r="K139" s="405"/>
      <c r="L139" s="378"/>
      <c r="M139" s="457"/>
      <c r="N139" s="475"/>
      <c r="O139" s="113"/>
      <c r="Q139" s="88"/>
      <c r="R139" s="88"/>
      <c r="S139" s="88"/>
      <c r="T139" s="88"/>
    </row>
    <row r="140" spans="2:20" ht="22.15" customHeight="1">
      <c r="B140" s="102"/>
      <c r="C140" s="473"/>
      <c r="D140" s="480"/>
      <c r="E140" s="105"/>
      <c r="F140" s="343"/>
      <c r="G140" s="107"/>
      <c r="H140" s="107"/>
      <c r="I140" s="380"/>
      <c r="J140" s="107"/>
      <c r="K140" s="405"/>
      <c r="L140" s="378"/>
      <c r="M140" s="457"/>
      <c r="N140" s="475"/>
      <c r="O140" s="113"/>
      <c r="Q140" s="88"/>
      <c r="R140" s="88"/>
      <c r="S140" s="88"/>
      <c r="T140" s="88"/>
    </row>
    <row r="141" spans="2:20" ht="22.15" customHeight="1">
      <c r="B141" s="102"/>
      <c r="C141" s="473"/>
      <c r="D141" s="480"/>
      <c r="E141" s="105"/>
      <c r="F141" s="343"/>
      <c r="G141" s="107"/>
      <c r="H141" s="107"/>
      <c r="I141" s="380"/>
      <c r="J141" s="107"/>
      <c r="K141" s="405"/>
      <c r="L141" s="378"/>
      <c r="M141" s="457"/>
      <c r="N141" s="475"/>
      <c r="O141" s="113"/>
      <c r="Q141" s="88"/>
      <c r="R141" s="88"/>
      <c r="S141" s="88"/>
      <c r="T141" s="88"/>
    </row>
    <row r="142" spans="2:20" ht="22.15" customHeight="1">
      <c r="B142" s="102"/>
      <c r="C142" s="473"/>
      <c r="D142" s="480"/>
      <c r="E142" s="105"/>
      <c r="F142" s="343"/>
      <c r="G142" s="107"/>
      <c r="H142" s="107"/>
      <c r="I142" s="380"/>
      <c r="J142" s="107"/>
      <c r="K142" s="405"/>
      <c r="L142" s="378"/>
      <c r="M142" s="457"/>
      <c r="N142" s="475"/>
      <c r="O142" s="113"/>
      <c r="Q142" s="88"/>
      <c r="R142" s="88"/>
      <c r="S142" s="88"/>
      <c r="T142" s="88"/>
    </row>
    <row r="143" spans="2:20" ht="22.15" customHeight="1">
      <c r="B143" s="102"/>
      <c r="C143" s="473"/>
      <c r="D143" s="480"/>
      <c r="E143" s="105"/>
      <c r="F143" s="343"/>
      <c r="G143" s="107"/>
      <c r="H143" s="107"/>
      <c r="I143" s="380"/>
      <c r="J143" s="107"/>
      <c r="K143" s="405"/>
      <c r="L143" s="378"/>
      <c r="M143" s="457"/>
      <c r="N143" s="475"/>
      <c r="O143" s="113"/>
      <c r="Q143" s="88"/>
      <c r="R143" s="88"/>
      <c r="S143" s="88"/>
      <c r="T143" s="88"/>
    </row>
    <row r="144" spans="2:20" ht="22.15" customHeight="1">
      <c r="B144" s="102"/>
      <c r="C144" s="611"/>
      <c r="D144" s="612"/>
      <c r="E144" s="105"/>
      <c r="F144" s="344"/>
      <c r="G144" s="340"/>
      <c r="H144" s="341"/>
      <c r="I144" s="340"/>
      <c r="J144" s="341"/>
      <c r="K144" s="342"/>
      <c r="L144" s="378"/>
      <c r="N144" s="475"/>
      <c r="O144" s="113"/>
      <c r="Q144" s="88"/>
      <c r="R144" s="88"/>
      <c r="S144" s="88"/>
      <c r="T144" s="88"/>
    </row>
    <row r="145" spans="2:20" ht="22.15" customHeight="1">
      <c r="B145" s="102"/>
      <c r="C145" s="613"/>
      <c r="D145" s="614"/>
      <c r="E145" s="327"/>
      <c r="F145" s="333"/>
      <c r="G145" s="327"/>
      <c r="H145" s="327"/>
      <c r="I145" s="327"/>
      <c r="J145" s="327"/>
      <c r="K145" s="327"/>
      <c r="L145" s="378"/>
      <c r="N145" s="475"/>
      <c r="O145" s="113"/>
      <c r="Q145" s="88"/>
      <c r="R145" s="88"/>
      <c r="S145" s="88"/>
      <c r="T145" s="88"/>
    </row>
  </sheetData>
  <mergeCells count="83">
    <mergeCell ref="C90:D90"/>
    <mergeCell ref="C91:D91"/>
    <mergeCell ref="C112:D112"/>
    <mergeCell ref="C144:D144"/>
    <mergeCell ref="C145:D145"/>
    <mergeCell ref="C82:D82"/>
    <mergeCell ref="C83:D83"/>
    <mergeCell ref="C86:D86"/>
    <mergeCell ref="C87:D87"/>
    <mergeCell ref="C88:D88"/>
    <mergeCell ref="C89:D89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1:D61"/>
    <mergeCell ref="C62:D62"/>
    <mergeCell ref="C65:D65"/>
    <mergeCell ref="C66:D66"/>
    <mergeCell ref="C67:D67"/>
    <mergeCell ref="C68:D68"/>
    <mergeCell ref="C46:D46"/>
    <mergeCell ref="C47:D47"/>
    <mergeCell ref="C48:D48"/>
    <mergeCell ref="C49:D49"/>
    <mergeCell ref="C59:D59"/>
    <mergeCell ref="C60:D60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7:L7"/>
    <mergeCell ref="B8:B9"/>
    <mergeCell ref="C8:D9"/>
    <mergeCell ref="E8:E9"/>
    <mergeCell ref="F8:F9"/>
    <mergeCell ref="L8:L9"/>
    <mergeCell ref="B1:L1"/>
    <mergeCell ref="B2:L2"/>
    <mergeCell ref="B3:L3"/>
    <mergeCell ref="B4:L4"/>
    <mergeCell ref="B5:L5"/>
    <mergeCell ref="B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01080"/>
  </sheetPr>
  <dimension ref="A1:T43"/>
  <sheetViews>
    <sheetView view="pageBreakPreview" topLeftCell="B1" zoomScale="90" zoomScaleNormal="100" zoomScaleSheetLayoutView="90" workbookViewId="0">
      <selection activeCell="Q14" sqref="Q14"/>
    </sheetView>
  </sheetViews>
  <sheetFormatPr defaultColWidth="9.33203125" defaultRowHeight="18.75"/>
  <cols>
    <col min="1" max="1" width="6.83203125" style="88" hidden="1" customWidth="1"/>
    <col min="2" max="2" width="5.83203125" style="88" customWidth="1"/>
    <col min="3" max="3" width="9.5" style="113" customWidth="1"/>
    <col min="4" max="4" width="47" style="88" customWidth="1"/>
    <col min="5" max="5" width="10" style="88" customWidth="1"/>
    <col min="6" max="6" width="6.6640625" style="88" customWidth="1"/>
    <col min="7" max="7" width="12.33203125" style="414" customWidth="1"/>
    <col min="8" max="8" width="14.1640625" style="114" customWidth="1"/>
    <col min="9" max="9" width="12.1640625" style="114" bestFit="1" customWidth="1"/>
    <col min="10" max="10" width="10.83203125" style="109" customWidth="1"/>
    <col min="11" max="11" width="18.6640625" style="115" customWidth="1"/>
    <col min="12" max="12" width="10.6640625" style="109" customWidth="1"/>
    <col min="13" max="13" width="16.5" style="86" customWidth="1"/>
    <col min="14" max="14" width="18.1640625" style="87" customWidth="1"/>
    <col min="15" max="15" width="15.6640625" style="88" customWidth="1"/>
    <col min="16" max="16" width="12.33203125" style="88" customWidth="1"/>
    <col min="17" max="17" width="10.83203125" style="110" customWidth="1"/>
    <col min="18" max="18" width="10.6640625" style="110" customWidth="1"/>
    <col min="19" max="19" width="10.33203125" style="109" customWidth="1"/>
    <col min="20" max="20" width="14.6640625" style="110" customWidth="1"/>
    <col min="21" max="16384" width="9.33203125" style="88"/>
  </cols>
  <sheetData>
    <row r="1" spans="2:20" ht="35.25" customHeight="1">
      <c r="B1" s="674" t="s">
        <v>50</v>
      </c>
      <c r="C1" s="674"/>
      <c r="D1" s="674"/>
      <c r="E1" s="674"/>
      <c r="F1" s="674"/>
      <c r="G1" s="674"/>
      <c r="H1" s="674"/>
      <c r="I1" s="674"/>
      <c r="J1" s="674"/>
      <c r="K1" s="674"/>
      <c r="L1" s="674"/>
      <c r="Q1" s="88"/>
      <c r="R1" s="88"/>
      <c r="S1" s="88"/>
      <c r="T1" s="88"/>
    </row>
    <row r="2" spans="2:20" ht="22.5" customHeight="1">
      <c r="B2" s="543" t="s">
        <v>117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Q2" s="88"/>
      <c r="R2" s="88"/>
      <c r="S2" s="88"/>
      <c r="T2" s="88"/>
    </row>
    <row r="3" spans="2:20" ht="22.5" customHeight="1">
      <c r="B3" s="543" t="str">
        <f>ปร5!A3</f>
        <v>ชื่อโครงการ/ปรับปรุงสนามกีฬา</v>
      </c>
      <c r="C3" s="544"/>
      <c r="D3" s="544"/>
      <c r="E3" s="544"/>
      <c r="F3" s="544"/>
      <c r="G3" s="544"/>
      <c r="H3" s="544"/>
      <c r="I3" s="544"/>
      <c r="J3" s="544"/>
      <c r="K3" s="544"/>
      <c r="L3" s="544"/>
      <c r="Q3" s="88"/>
      <c r="R3" s="88"/>
      <c r="S3" s="88"/>
      <c r="T3" s="88"/>
    </row>
    <row r="4" spans="2:20">
      <c r="B4" s="553" t="s">
        <v>100</v>
      </c>
      <c r="C4" s="544"/>
      <c r="D4" s="544"/>
      <c r="E4" s="544"/>
      <c r="F4" s="544"/>
      <c r="G4" s="544"/>
      <c r="H4" s="544"/>
      <c r="I4" s="544"/>
      <c r="J4" s="544"/>
      <c r="K4" s="544"/>
      <c r="L4" s="544"/>
      <c r="Q4" s="88"/>
      <c r="R4" s="88"/>
      <c r="S4" s="88"/>
      <c r="T4" s="88"/>
    </row>
    <row r="5" spans="2:20">
      <c r="B5" s="553" t="s">
        <v>99</v>
      </c>
      <c r="C5" s="544"/>
      <c r="D5" s="544"/>
      <c r="E5" s="544"/>
      <c r="F5" s="544"/>
      <c r="G5" s="544"/>
      <c r="H5" s="544"/>
      <c r="I5" s="544"/>
      <c r="J5" s="544"/>
      <c r="K5" s="544"/>
      <c r="L5" s="544"/>
      <c r="Q5" s="88"/>
      <c r="R5" s="88"/>
      <c r="S5" s="88"/>
      <c r="T5" s="88"/>
    </row>
    <row r="6" spans="2:20">
      <c r="B6" s="543" t="str">
        <f>ปร5!A6</f>
        <v xml:space="preserve">คำนวณราคากลางโดย   งานอาคารสถานที่     เมื่อวันที่   เดือน </v>
      </c>
      <c r="C6" s="544"/>
      <c r="D6" s="544"/>
      <c r="E6" s="544"/>
      <c r="F6" s="544"/>
      <c r="G6" s="544"/>
      <c r="H6" s="544"/>
      <c r="I6" s="544"/>
      <c r="J6" s="544"/>
      <c r="K6" s="544"/>
      <c r="L6" s="544"/>
      <c r="Q6" s="88"/>
      <c r="R6" s="88"/>
      <c r="S6" s="88"/>
      <c r="T6" s="88"/>
    </row>
    <row r="7" spans="2:20" ht="19.5" thickBot="1">
      <c r="B7" s="554" t="s">
        <v>55</v>
      </c>
      <c r="C7" s="554"/>
      <c r="D7" s="554"/>
      <c r="E7" s="554"/>
      <c r="F7" s="554"/>
      <c r="G7" s="554"/>
      <c r="H7" s="554"/>
      <c r="I7" s="554"/>
      <c r="J7" s="554"/>
      <c r="K7" s="554"/>
      <c r="L7" s="677" t="s">
        <v>55</v>
      </c>
      <c r="Q7" s="88"/>
      <c r="R7" s="88"/>
      <c r="S7" s="88"/>
      <c r="T7" s="88"/>
    </row>
    <row r="8" spans="2:20" ht="22.15" customHeight="1" thickTop="1">
      <c r="B8" s="680" t="s">
        <v>13</v>
      </c>
      <c r="C8" s="678" t="s">
        <v>15</v>
      </c>
      <c r="D8" s="679"/>
      <c r="E8" s="680" t="s">
        <v>17</v>
      </c>
      <c r="F8" s="680" t="s">
        <v>16</v>
      </c>
      <c r="G8" s="683" t="s">
        <v>18</v>
      </c>
      <c r="H8" s="684"/>
      <c r="I8" s="681" t="s">
        <v>19</v>
      </c>
      <c r="J8" s="682"/>
      <c r="K8" s="62" t="s">
        <v>20</v>
      </c>
      <c r="L8" s="117" t="s">
        <v>14</v>
      </c>
      <c r="Q8" s="88"/>
      <c r="R8" s="88"/>
      <c r="S8" s="88"/>
      <c r="T8" s="88"/>
    </row>
    <row r="9" spans="2:20" ht="22.15" customHeight="1">
      <c r="B9" s="651"/>
      <c r="C9" s="668"/>
      <c r="D9" s="669"/>
      <c r="E9" s="651"/>
      <c r="F9" s="651"/>
      <c r="G9" s="406" t="s">
        <v>51</v>
      </c>
      <c r="H9" s="85" t="s">
        <v>52</v>
      </c>
      <c r="I9" s="65" t="s">
        <v>51</v>
      </c>
      <c r="J9" s="85" t="s">
        <v>52</v>
      </c>
      <c r="K9" s="118" t="s">
        <v>53</v>
      </c>
      <c r="L9" s="66"/>
      <c r="Q9" s="88"/>
      <c r="R9" s="88"/>
      <c r="S9" s="88"/>
      <c r="T9" s="88"/>
    </row>
    <row r="10" spans="2:20" ht="22.15" customHeight="1">
      <c r="B10" s="67"/>
      <c r="C10" s="573" t="s">
        <v>96</v>
      </c>
      <c r="D10" s="575"/>
      <c r="E10" s="387"/>
      <c r="F10" s="67"/>
      <c r="G10" s="407"/>
      <c r="H10" s="67"/>
      <c r="I10" s="67"/>
      <c r="J10" s="67"/>
      <c r="K10" s="69"/>
      <c r="L10" s="119"/>
      <c r="Q10" s="88"/>
      <c r="R10" s="88"/>
      <c r="S10" s="88"/>
      <c r="T10" s="88"/>
    </row>
    <row r="11" spans="2:20" ht="22.15" customHeight="1">
      <c r="B11" s="71"/>
      <c r="C11" s="675" t="s">
        <v>126</v>
      </c>
      <c r="D11" s="676"/>
      <c r="E11" s="393"/>
      <c r="F11" s="71"/>
      <c r="G11" s="408"/>
      <c r="H11" s="107"/>
      <c r="I11" s="380"/>
      <c r="J11" s="107"/>
      <c r="K11" s="496"/>
      <c r="L11" s="103"/>
      <c r="Q11" s="88"/>
      <c r="R11" s="88"/>
      <c r="S11" s="88"/>
      <c r="T11" s="88"/>
    </row>
    <row r="12" spans="2:20" ht="22.15" customHeight="1">
      <c r="B12" s="70"/>
      <c r="C12" s="658" t="s">
        <v>196</v>
      </c>
      <c r="D12" s="659"/>
      <c r="E12" s="393">
        <v>2</v>
      </c>
      <c r="F12" s="71" t="s">
        <v>122</v>
      </c>
      <c r="G12" s="408">
        <v>4500</v>
      </c>
      <c r="H12" s="107">
        <f t="shared" ref="H12" si="0">+E12*G12</f>
        <v>9000</v>
      </c>
      <c r="I12" s="380">
        <v>0</v>
      </c>
      <c r="J12" s="107">
        <f t="shared" ref="J12" si="1">+E12*I12</f>
        <v>0</v>
      </c>
      <c r="K12" s="384">
        <f t="shared" ref="K12" si="2">+H12+J12</f>
        <v>9000</v>
      </c>
      <c r="L12" s="83"/>
      <c r="Q12" s="88"/>
      <c r="R12" s="88"/>
      <c r="S12" s="88"/>
      <c r="T12" s="88"/>
    </row>
    <row r="13" spans="2:20" ht="22.15" customHeight="1">
      <c r="B13" s="70"/>
      <c r="C13" s="658" t="s">
        <v>207</v>
      </c>
      <c r="D13" s="659"/>
      <c r="E13" s="393">
        <v>2</v>
      </c>
      <c r="F13" s="71" t="s">
        <v>122</v>
      </c>
      <c r="G13" s="408">
        <v>2000</v>
      </c>
      <c r="H13" s="107">
        <f t="shared" ref="H13" si="3">+E13*G13</f>
        <v>4000</v>
      </c>
      <c r="I13" s="380">
        <v>0</v>
      </c>
      <c r="J13" s="107">
        <f t="shared" ref="J13" si="4">+E13*I13</f>
        <v>0</v>
      </c>
      <c r="K13" s="384">
        <f t="shared" ref="K13" si="5">+H13+J13</f>
        <v>4000</v>
      </c>
      <c r="L13" s="81"/>
      <c r="Q13" s="88"/>
      <c r="R13" s="88"/>
      <c r="S13" s="88"/>
      <c r="T13" s="88"/>
    </row>
    <row r="14" spans="2:20" ht="22.15" customHeight="1">
      <c r="B14" s="104"/>
      <c r="C14" s="675" t="s">
        <v>194</v>
      </c>
      <c r="D14" s="676"/>
      <c r="E14" s="438"/>
      <c r="F14" s="369"/>
      <c r="G14" s="368"/>
      <c r="H14" s="331"/>
      <c r="I14" s="313"/>
      <c r="J14" s="331"/>
      <c r="K14" s="332"/>
      <c r="L14" s="370"/>
      <c r="Q14" s="88"/>
      <c r="R14" s="88"/>
      <c r="S14" s="88"/>
      <c r="T14" s="88"/>
    </row>
    <row r="15" spans="2:20" ht="22.15" customHeight="1">
      <c r="B15" s="104"/>
      <c r="C15" s="658" t="s">
        <v>195</v>
      </c>
      <c r="D15" s="659"/>
      <c r="E15" s="396">
        <v>2</v>
      </c>
      <c r="F15" s="396" t="s">
        <v>122</v>
      </c>
      <c r="G15" s="410">
        <v>2000</v>
      </c>
      <c r="H15" s="107">
        <f t="shared" ref="H15" si="6">+E15*G15</f>
        <v>4000</v>
      </c>
      <c r="I15" s="380">
        <v>0</v>
      </c>
      <c r="J15" s="107">
        <f t="shared" ref="J15" si="7">+E15*I15</f>
        <v>0</v>
      </c>
      <c r="K15" s="384">
        <f t="shared" ref="K15" si="8">+H15+J15</f>
        <v>4000</v>
      </c>
      <c r="L15" s="81"/>
      <c r="Q15" s="88"/>
      <c r="R15" s="88"/>
      <c r="S15" s="88"/>
      <c r="T15" s="88"/>
    </row>
    <row r="16" spans="2:20" ht="22.15" customHeight="1">
      <c r="B16" s="366"/>
      <c r="C16" s="658"/>
      <c r="D16" s="659"/>
      <c r="E16" s="391"/>
      <c r="F16" s="104"/>
      <c r="G16" s="409"/>
      <c r="H16" s="276"/>
      <c r="I16" s="106"/>
      <c r="J16" s="276"/>
      <c r="K16" s="277"/>
      <c r="L16" s="81"/>
      <c r="Q16" s="88"/>
      <c r="R16" s="88"/>
      <c r="S16" s="88"/>
      <c r="T16" s="88"/>
    </row>
    <row r="17" spans="2:20" ht="22.15" customHeight="1">
      <c r="B17" s="111"/>
      <c r="C17" s="675" t="s">
        <v>149</v>
      </c>
      <c r="D17" s="676"/>
      <c r="E17" s="451"/>
      <c r="F17" s="367"/>
      <c r="G17" s="368"/>
      <c r="H17" s="341"/>
      <c r="I17" s="340"/>
      <c r="J17" s="341"/>
      <c r="K17" s="342"/>
      <c r="L17" s="127"/>
      <c r="Q17" s="88"/>
      <c r="R17" s="88"/>
      <c r="S17" s="88"/>
      <c r="T17" s="88"/>
    </row>
    <row r="18" spans="2:20" ht="22.15" customHeight="1">
      <c r="B18" s="82"/>
      <c r="C18" s="652" t="s">
        <v>150</v>
      </c>
      <c r="D18" s="653"/>
      <c r="E18" s="396">
        <v>1</v>
      </c>
      <c r="F18" s="396" t="s">
        <v>122</v>
      </c>
      <c r="G18" s="410">
        <v>630000</v>
      </c>
      <c r="H18" s="107">
        <f t="shared" ref="H18:H20" si="9">+E18*G18</f>
        <v>630000</v>
      </c>
      <c r="I18" s="380">
        <v>0</v>
      </c>
      <c r="J18" s="107">
        <f t="shared" ref="J18:J20" si="10">+E18*I18</f>
        <v>0</v>
      </c>
      <c r="K18" s="384">
        <f t="shared" ref="K18:K20" si="11">+H18+J18</f>
        <v>630000</v>
      </c>
      <c r="L18" s="83"/>
      <c r="N18" s="87">
        <v>62440</v>
      </c>
      <c r="O18" s="88">
        <v>228160</v>
      </c>
      <c r="Q18" s="88"/>
      <c r="R18" s="88"/>
      <c r="S18" s="88"/>
      <c r="T18" s="88"/>
    </row>
    <row r="19" spans="2:20" ht="22.15" customHeight="1">
      <c r="B19" s="75"/>
      <c r="C19" s="652" t="s">
        <v>213</v>
      </c>
      <c r="D19" s="653"/>
      <c r="E19" s="396">
        <v>1</v>
      </c>
      <c r="F19" s="396" t="s">
        <v>122</v>
      </c>
      <c r="G19" s="368">
        <v>61693</v>
      </c>
      <c r="H19" s="107">
        <f t="shared" si="9"/>
        <v>61693</v>
      </c>
      <c r="I19" s="380">
        <v>0</v>
      </c>
      <c r="J19" s="107">
        <f t="shared" si="10"/>
        <v>0</v>
      </c>
      <c r="K19" s="384">
        <f t="shared" si="11"/>
        <v>61693</v>
      </c>
      <c r="L19" s="83"/>
      <c r="N19" s="87">
        <v>61680</v>
      </c>
      <c r="O19" s="88">
        <v>225860</v>
      </c>
      <c r="Q19" s="88"/>
      <c r="R19" s="88"/>
      <c r="S19" s="88"/>
      <c r="T19" s="88"/>
    </row>
    <row r="20" spans="2:20" ht="22.15" customHeight="1">
      <c r="B20" s="74"/>
      <c r="C20" s="670" t="s">
        <v>151</v>
      </c>
      <c r="D20" s="671"/>
      <c r="E20" s="396">
        <v>1</v>
      </c>
      <c r="F20" s="396" t="s">
        <v>122</v>
      </c>
      <c r="G20" s="411">
        <v>228160</v>
      </c>
      <c r="H20" s="107">
        <f t="shared" si="9"/>
        <v>228160</v>
      </c>
      <c r="I20" s="380">
        <v>0</v>
      </c>
      <c r="J20" s="107">
        <f t="shared" si="10"/>
        <v>0</v>
      </c>
      <c r="K20" s="384">
        <f t="shared" si="11"/>
        <v>228160</v>
      </c>
      <c r="L20" s="78"/>
      <c r="N20" s="87">
        <v>60960</v>
      </c>
      <c r="O20" s="88">
        <v>230460</v>
      </c>
      <c r="Q20" s="88"/>
      <c r="R20" s="88"/>
      <c r="S20" s="88"/>
      <c r="T20" s="88"/>
    </row>
    <row r="21" spans="2:20" ht="22.15" customHeight="1">
      <c r="B21" s="74"/>
      <c r="C21" s="664"/>
      <c r="D21" s="665"/>
      <c r="E21" s="396"/>
      <c r="F21" s="396"/>
      <c r="G21" s="410"/>
      <c r="H21" s="107"/>
      <c r="I21" s="380"/>
      <c r="J21" s="107"/>
      <c r="K21" s="384"/>
      <c r="L21" s="78"/>
      <c r="N21" s="87">
        <f>+AVERAGE(N18:N20)</f>
        <v>61693.333333333336</v>
      </c>
      <c r="O21" s="87">
        <f>+AVERAGE(O18:O20)</f>
        <v>228160</v>
      </c>
      <c r="Q21" s="88"/>
      <c r="R21" s="88"/>
      <c r="S21" s="88"/>
      <c r="T21" s="88"/>
    </row>
    <row r="22" spans="2:20" ht="22.15" customHeight="1">
      <c r="B22" s="74"/>
      <c r="C22" s="675"/>
      <c r="D22" s="676"/>
      <c r="E22" s="388"/>
      <c r="F22" s="369"/>
      <c r="G22" s="368"/>
      <c r="H22" s="331"/>
      <c r="I22" s="313"/>
      <c r="J22" s="331"/>
      <c r="K22" s="332"/>
      <c r="L22" s="78"/>
      <c r="Q22" s="88"/>
      <c r="R22" s="88"/>
      <c r="S22" s="88"/>
      <c r="T22" s="88"/>
    </row>
    <row r="23" spans="2:20" ht="22.15" customHeight="1">
      <c r="B23" s="74"/>
      <c r="C23" s="658"/>
      <c r="D23" s="659"/>
      <c r="E23" s="396"/>
      <c r="F23" s="396"/>
      <c r="G23" s="410"/>
      <c r="H23" s="107"/>
      <c r="I23" s="380"/>
      <c r="J23" s="107"/>
      <c r="K23" s="384"/>
      <c r="L23" s="78"/>
      <c r="Q23" s="88"/>
      <c r="R23" s="88"/>
      <c r="S23" s="88"/>
      <c r="T23" s="88"/>
    </row>
    <row r="24" spans="2:20" ht="22.15" customHeight="1">
      <c r="B24" s="74"/>
      <c r="C24" s="660"/>
      <c r="D24" s="661"/>
      <c r="E24" s="388"/>
      <c r="F24" s="367"/>
      <c r="G24" s="368"/>
      <c r="H24" s="341"/>
      <c r="I24" s="74"/>
      <c r="J24" s="341"/>
      <c r="K24" s="341"/>
      <c r="L24" s="78"/>
      <c r="Q24" s="88"/>
      <c r="R24" s="88"/>
      <c r="S24" s="88"/>
      <c r="T24" s="88"/>
    </row>
    <row r="25" spans="2:20" ht="22.15" customHeight="1">
      <c r="B25" s="74"/>
      <c r="C25" s="658"/>
      <c r="D25" s="659"/>
      <c r="E25" s="388"/>
      <c r="F25" s="367"/>
      <c r="G25" s="368"/>
      <c r="H25" s="341"/>
      <c r="I25" s="74"/>
      <c r="J25" s="341"/>
      <c r="K25" s="342"/>
      <c r="L25" s="78"/>
      <c r="Q25" s="88"/>
      <c r="R25" s="88"/>
      <c r="S25" s="88"/>
      <c r="T25" s="88"/>
    </row>
    <row r="26" spans="2:20" ht="22.15" customHeight="1">
      <c r="B26" s="74"/>
      <c r="C26" s="675"/>
      <c r="D26" s="676"/>
      <c r="E26" s="388"/>
      <c r="F26" s="367"/>
      <c r="G26" s="368"/>
      <c r="H26" s="341"/>
      <c r="I26" s="340"/>
      <c r="J26" s="341"/>
      <c r="K26" s="342"/>
      <c r="L26" s="78"/>
      <c r="Q26" s="88"/>
      <c r="R26" s="88"/>
      <c r="S26" s="88"/>
      <c r="T26" s="88"/>
    </row>
    <row r="27" spans="2:20" ht="22.15" customHeight="1">
      <c r="B27" s="74"/>
      <c r="C27" s="652"/>
      <c r="D27" s="653"/>
      <c r="E27" s="396"/>
      <c r="F27" s="396"/>
      <c r="G27" s="410"/>
      <c r="H27" s="107"/>
      <c r="I27" s="380"/>
      <c r="J27" s="107"/>
      <c r="K27" s="384"/>
      <c r="L27" s="78"/>
      <c r="Q27" s="88"/>
      <c r="R27" s="88"/>
      <c r="S27" s="88"/>
      <c r="T27" s="88"/>
    </row>
    <row r="28" spans="2:20" ht="22.15" customHeight="1">
      <c r="B28" s="74"/>
      <c r="C28" s="652"/>
      <c r="D28" s="653"/>
      <c r="E28" s="396"/>
      <c r="F28" s="396"/>
      <c r="G28" s="368"/>
      <c r="H28" s="107"/>
      <c r="I28" s="380"/>
      <c r="J28" s="107"/>
      <c r="K28" s="384"/>
      <c r="L28" s="78"/>
      <c r="Q28" s="88"/>
      <c r="R28" s="88"/>
      <c r="S28" s="88"/>
      <c r="T28" s="88"/>
    </row>
    <row r="29" spans="2:20" ht="22.15" customHeight="1">
      <c r="B29" s="74"/>
      <c r="C29" s="611"/>
      <c r="D29" s="612"/>
      <c r="E29" s="396"/>
      <c r="F29" s="396"/>
      <c r="G29" s="411"/>
      <c r="H29" s="107"/>
      <c r="I29" s="380"/>
      <c r="J29" s="107"/>
      <c r="K29" s="384"/>
      <c r="L29" s="78"/>
      <c r="Q29" s="88"/>
      <c r="R29" s="88"/>
      <c r="S29" s="88"/>
      <c r="T29" s="88"/>
    </row>
    <row r="30" spans="2:20" ht="22.15" customHeight="1">
      <c r="B30" s="74"/>
      <c r="C30" s="670"/>
      <c r="D30" s="671"/>
      <c r="E30" s="396"/>
      <c r="F30" s="396"/>
      <c r="G30" s="411"/>
      <c r="H30" s="107"/>
      <c r="I30" s="380"/>
      <c r="J30" s="107"/>
      <c r="K30" s="384"/>
      <c r="L30" s="78"/>
      <c r="Q30" s="88"/>
      <c r="R30" s="88"/>
      <c r="S30" s="88"/>
      <c r="T30" s="88"/>
    </row>
    <row r="31" spans="2:20" ht="22.15" customHeight="1">
      <c r="B31" s="74"/>
      <c r="C31" s="672"/>
      <c r="D31" s="673"/>
      <c r="E31" s="392"/>
      <c r="F31" s="71"/>
      <c r="G31" s="411"/>
      <c r="H31" s="71"/>
      <c r="I31" s="74"/>
      <c r="J31" s="74"/>
      <c r="K31" s="84"/>
      <c r="L31" s="78"/>
      <c r="Q31" s="88"/>
      <c r="R31" s="88"/>
      <c r="S31" s="88"/>
      <c r="T31" s="88"/>
    </row>
    <row r="32" spans="2:20" ht="22.15" customHeight="1">
      <c r="B32" s="74"/>
      <c r="C32" s="672"/>
      <c r="D32" s="673"/>
      <c r="E32" s="392"/>
      <c r="F32" s="71"/>
      <c r="G32" s="411"/>
      <c r="H32" s="71"/>
      <c r="I32" s="74"/>
      <c r="J32" s="74"/>
      <c r="K32" s="84"/>
      <c r="L32" s="78"/>
      <c r="Q32" s="88"/>
      <c r="R32" s="88"/>
      <c r="S32" s="88"/>
      <c r="T32" s="88"/>
    </row>
    <row r="33" spans="2:20" ht="22.15" customHeight="1">
      <c r="B33" s="74"/>
      <c r="C33" s="672"/>
      <c r="D33" s="673"/>
      <c r="E33" s="392"/>
      <c r="F33" s="71"/>
      <c r="G33" s="411"/>
      <c r="H33" s="71"/>
      <c r="I33" s="74"/>
      <c r="J33" s="74"/>
      <c r="K33" s="84"/>
      <c r="L33" s="78"/>
      <c r="Q33" s="88"/>
      <c r="R33" s="88"/>
      <c r="S33" s="88"/>
      <c r="T33" s="88"/>
    </row>
    <row r="34" spans="2:20" ht="22.15" customHeight="1">
      <c r="B34" s="74"/>
      <c r="C34" s="672"/>
      <c r="D34" s="673"/>
      <c r="E34" s="392"/>
      <c r="F34" s="71"/>
      <c r="G34" s="411"/>
      <c r="H34" s="71"/>
      <c r="I34" s="74"/>
      <c r="J34" s="74"/>
      <c r="K34" s="84"/>
      <c r="L34" s="78"/>
      <c r="Q34" s="88"/>
      <c r="R34" s="88"/>
      <c r="S34" s="88"/>
      <c r="T34" s="88"/>
    </row>
    <row r="35" spans="2:20" ht="22.15" customHeight="1">
      <c r="B35" s="74"/>
      <c r="C35" s="672"/>
      <c r="D35" s="673"/>
      <c r="E35" s="392"/>
      <c r="F35" s="71"/>
      <c r="G35" s="411"/>
      <c r="H35" s="71"/>
      <c r="I35" s="74"/>
      <c r="J35" s="74"/>
      <c r="K35" s="84"/>
      <c r="L35" s="78"/>
      <c r="Q35" s="88"/>
      <c r="R35" s="88"/>
      <c r="S35" s="88"/>
      <c r="T35" s="88"/>
    </row>
    <row r="36" spans="2:20" ht="22.15" customHeight="1">
      <c r="B36" s="74"/>
      <c r="C36" s="672"/>
      <c r="D36" s="673"/>
      <c r="E36" s="392"/>
      <c r="F36" s="71"/>
      <c r="G36" s="411"/>
      <c r="H36" s="71"/>
      <c r="I36" s="74"/>
      <c r="J36" s="74"/>
      <c r="K36" s="84"/>
      <c r="L36" s="78"/>
      <c r="Q36" s="88"/>
      <c r="R36" s="88"/>
      <c r="S36" s="88"/>
      <c r="T36" s="88"/>
    </row>
    <row r="37" spans="2:20" ht="22.15" customHeight="1">
      <c r="B37" s="74"/>
      <c r="C37" s="672"/>
      <c r="D37" s="673"/>
      <c r="E37" s="392"/>
      <c r="F37" s="71"/>
      <c r="G37" s="411"/>
      <c r="H37" s="71"/>
      <c r="I37" s="74"/>
      <c r="J37" s="74"/>
      <c r="K37" s="84"/>
      <c r="L37" s="78"/>
      <c r="Q37" s="88"/>
      <c r="R37" s="88"/>
      <c r="S37" s="88"/>
      <c r="T37" s="88"/>
    </row>
    <row r="38" spans="2:20" ht="22.15" customHeight="1">
      <c r="B38" s="74"/>
      <c r="C38" s="672"/>
      <c r="D38" s="673"/>
      <c r="E38" s="392"/>
      <c r="F38" s="71"/>
      <c r="G38" s="411"/>
      <c r="H38" s="71"/>
      <c r="I38" s="74"/>
      <c r="J38" s="74"/>
      <c r="K38" s="84"/>
      <c r="L38" s="78"/>
      <c r="Q38" s="88"/>
      <c r="R38" s="88"/>
      <c r="S38" s="88"/>
      <c r="T38" s="88"/>
    </row>
    <row r="39" spans="2:20" ht="22.15" customHeight="1">
      <c r="B39" s="74"/>
      <c r="C39" s="672"/>
      <c r="D39" s="673"/>
      <c r="E39" s="392"/>
      <c r="F39" s="71"/>
      <c r="G39" s="411"/>
      <c r="H39" s="71"/>
      <c r="I39" s="74"/>
      <c r="J39" s="74"/>
      <c r="K39" s="84"/>
      <c r="L39" s="78"/>
      <c r="Q39" s="88"/>
      <c r="R39" s="88"/>
      <c r="S39" s="88"/>
      <c r="T39" s="88"/>
    </row>
    <row r="40" spans="2:20" ht="22.15" customHeight="1">
      <c r="B40" s="74"/>
      <c r="C40" s="672"/>
      <c r="D40" s="673"/>
      <c r="E40" s="392"/>
      <c r="F40" s="71"/>
      <c r="G40" s="411"/>
      <c r="H40" s="71"/>
      <c r="I40" s="74"/>
      <c r="J40" s="74"/>
      <c r="K40" s="84"/>
      <c r="L40" s="78"/>
      <c r="Q40" s="88"/>
      <c r="R40" s="88"/>
      <c r="S40" s="88"/>
      <c r="T40" s="88"/>
    </row>
    <row r="41" spans="2:20" ht="22.15" customHeight="1">
      <c r="B41" s="95"/>
      <c r="C41" s="672"/>
      <c r="D41" s="673"/>
      <c r="E41" s="390"/>
      <c r="F41" s="93"/>
      <c r="G41" s="412"/>
      <c r="H41" s="93"/>
      <c r="I41" s="95"/>
      <c r="J41" s="95"/>
      <c r="K41" s="80"/>
      <c r="L41" s="96"/>
      <c r="Q41" s="88"/>
      <c r="R41" s="88"/>
      <c r="S41" s="88"/>
      <c r="T41" s="88"/>
    </row>
    <row r="42" spans="2:20" ht="22.15" customHeight="1">
      <c r="B42" s="97"/>
      <c r="C42" s="662" t="s">
        <v>92</v>
      </c>
      <c r="D42" s="663"/>
      <c r="E42" s="389"/>
      <c r="F42" s="97"/>
      <c r="G42" s="413"/>
      <c r="H42" s="97"/>
      <c r="I42" s="99"/>
      <c r="J42" s="97"/>
      <c r="K42" s="394">
        <f>SUM(K11:K41)</f>
        <v>936853</v>
      </c>
      <c r="L42" s="101"/>
      <c r="Q42" s="88"/>
      <c r="R42" s="88"/>
      <c r="S42" s="88"/>
      <c r="T42" s="88"/>
    </row>
    <row r="43" spans="2:20">
      <c r="M43" s="108"/>
      <c r="N43" s="88"/>
      <c r="Q43" s="88"/>
      <c r="R43" s="88"/>
      <c r="S43" s="88"/>
      <c r="T43" s="88"/>
    </row>
  </sheetData>
  <mergeCells count="46">
    <mergeCell ref="C42:D42"/>
    <mergeCell ref="C11:D11"/>
    <mergeCell ref="C12:D12"/>
    <mergeCell ref="C24:D24"/>
    <mergeCell ref="C25:D25"/>
    <mergeCell ref="C22:D22"/>
    <mergeCell ref="C23:D23"/>
    <mergeCell ref="C37:D37"/>
    <mergeCell ref="C26:D26"/>
    <mergeCell ref="C21:D21"/>
    <mergeCell ref="C40:D40"/>
    <mergeCell ref="C27:D27"/>
    <mergeCell ref="C28:D28"/>
    <mergeCell ref="C29:D29"/>
    <mergeCell ref="C30:D30"/>
    <mergeCell ref="C10:D10"/>
    <mergeCell ref="C17:D17"/>
    <mergeCell ref="C18:D18"/>
    <mergeCell ref="C19:D19"/>
    <mergeCell ref="B7:L7"/>
    <mergeCell ref="C8:D9"/>
    <mergeCell ref="B8:B9"/>
    <mergeCell ref="I8:J8"/>
    <mergeCell ref="G8:H8"/>
    <mergeCell ref="F8:F9"/>
    <mergeCell ref="C14:D14"/>
    <mergeCell ref="C16:D16"/>
    <mergeCell ref="C13:D13"/>
    <mergeCell ref="C15:D15"/>
    <mergeCell ref="E8:E9"/>
    <mergeCell ref="C20:D20"/>
    <mergeCell ref="C41:D41"/>
    <mergeCell ref="B1:L1"/>
    <mergeCell ref="C32:D32"/>
    <mergeCell ref="C33:D33"/>
    <mergeCell ref="C34:D34"/>
    <mergeCell ref="C35:D35"/>
    <mergeCell ref="C36:D36"/>
    <mergeCell ref="C31:D31"/>
    <mergeCell ref="C38:D38"/>
    <mergeCell ref="C39:D39"/>
    <mergeCell ref="B2:L2"/>
    <mergeCell ref="B4:L4"/>
    <mergeCell ref="B5:L5"/>
    <mergeCell ref="B6:L6"/>
    <mergeCell ref="B3:L3"/>
  </mergeCells>
  <phoneticPr fontId="44" type="noConversion"/>
  <pageMargins left="0.31496062992125984" right="0.23622047244094491" top="0.74803149606299213" bottom="0.74803149606299213" header="0.31496062992125984" footer="0.31496062992125984"/>
  <pageSetup paperSize="9" scale="73" orientation="portrait" horizontalDpi="300" verticalDpi="300" r:id="rId1"/>
  <headerFooter>
    <oddHeader>&amp;R&amp;"Angsana New,ธรรมดา"&amp;14แบบปร.4(ข)แผ่น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(ปร6)</vt:lpstr>
      <vt:lpstr>ปร5</vt:lpstr>
      <vt:lpstr>สรุปหมวดงาน(ปร5พ)</vt:lpstr>
      <vt:lpstr>สรุปหมวดงาน(ปร5ก)</vt:lpstr>
      <vt:lpstr>สรุปหมวดงาน(ปร5ข)</vt:lpstr>
      <vt:lpstr>สวนที่1-ก่อสร้าง(ปร4)</vt:lpstr>
      <vt:lpstr>ปร4. BLANK</vt:lpstr>
      <vt:lpstr>สวนที่2-ครุภันจัดชื(ปร4) (2)</vt:lpstr>
      <vt:lpstr>สวนที่2-ครุภันจัดชื(ปร4) BLANK</vt:lpstr>
      <vt:lpstr>สวนที่3-ค่าใช้จ่ายพ(ปร4) </vt:lpstr>
      <vt:lpstr>คำนวณ Factor F 6%</vt:lpstr>
      <vt:lpstr>ปก</vt:lpstr>
      <vt:lpstr>'คำนวณ Factor F 6%'!factor_table</vt:lpstr>
      <vt:lpstr>'(ปร6)'!Print_Area</vt:lpstr>
      <vt:lpstr>'คำนวณ Factor F 6%'!Print_Area</vt:lpstr>
      <vt:lpstr>ปร5!Print_Area</vt:lpstr>
      <vt:lpstr>'สรุปหมวดงาน(ปร5ก)'!Print_Area</vt:lpstr>
      <vt:lpstr>'สรุปหมวดงาน(ปร5ข)'!Print_Area</vt:lpstr>
      <vt:lpstr>'สรุปหมวดงาน(ปร5พ)'!Print_Area</vt:lpstr>
      <vt:lpstr>'สวนที่1-ก่อสร้าง(ปร4)'!Print_Area</vt:lpstr>
      <vt:lpstr>'สวนที่2-ครุภันจัดชื(ปร4) (2)'!Print_Area</vt:lpstr>
      <vt:lpstr>'สวนที่3-ค่าใช้จ่ายพ(ปร4) '!Print_Area</vt:lpstr>
      <vt:lpstr>'สรุปหมวดงาน(ปร5ก)'!Print_Titles</vt:lpstr>
      <vt:lpstr>'สรุปหมวดงาน(ปร5ข)'!Print_Titles</vt:lpstr>
      <vt:lpstr>'สรุปหมวดงาน(ปร5พ)'!Print_Titles</vt:lpstr>
      <vt:lpstr>'สวนที่1-ก่อสร้าง(ปร4)'!Print_Titles</vt:lpstr>
      <vt:lpstr>'สวนที่2-ครุภันจัดชื(ปร4) (2)'!Print_Titles</vt:lpstr>
      <vt:lpstr>'สวนที่3-ค่าใช้จ่ายพ(ปร4)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เปลี่ยนแปลงรั้วกระทรวง</dc:title>
  <dc:creator>DESIGN &amp; CONSTRUCTION DEVISION</dc:creator>
  <cp:lastModifiedBy>user</cp:lastModifiedBy>
  <cp:lastPrinted>2020-04-09T08:44:56Z</cp:lastPrinted>
  <dcterms:created xsi:type="dcterms:W3CDTF">2004-12-03T06:11:32Z</dcterms:created>
  <dcterms:modified xsi:type="dcterms:W3CDTF">2020-04-17T08:56:05Z</dcterms:modified>
</cp:coreProperties>
</file>